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njakommune.sharepoint.com/sites/Okonomienheten/Shared Documents/Budsjett og økonomioppfølging/Økonomiplan/Økonomiplan 2022-2025/Filer til STATSFORVALTER/"/>
    </mc:Choice>
  </mc:AlternateContent>
  <xr:revisionPtr revIDLastSave="0" documentId="8_{3F7ED411-C8D9-4850-B70B-A7F1E99A51C4}" xr6:coauthVersionLast="47" xr6:coauthVersionMax="47" xr10:uidLastSave="{00000000-0000-0000-0000-000000000000}"/>
  <bookViews>
    <workbookView xWindow="15" yWindow="510" windowWidth="32145" windowHeight="16890" xr2:uid="{00000000-000D-0000-FFFF-FFFF00000000}"/>
  </bookViews>
  <sheets>
    <sheet name="Driftsoversikter 22-25" sheetId="2" r:id="rId1"/>
    <sheet name="Bevilgende oversikt drift 22-25" sheetId="3" r:id="rId2"/>
    <sheet name="Investeringsoversikt 2020-2025" sheetId="6" r:id="rId3"/>
    <sheet name="Invest-oversikt  2021-2024" sheetId="5" r:id="rId4"/>
    <sheet name="Investeringsoversikter 20-23" sheetId="4" state="hidden" r:id="rId5"/>
  </sheets>
  <definedNames>
    <definedName name="_xlnm.Print_Area" localSheetId="1">'Bevilgende oversikt drift 22-25'!$A$2:$G$39</definedName>
    <definedName name="_xlnm.Print_Area" localSheetId="0">'Driftsoversikter 22-25'!$A$1:$G$42</definedName>
    <definedName name="_xlnm.Print_Area" localSheetId="2">'Investeringsoversikt 2020-2025'!$D$1:$H$83</definedName>
  </definedNames>
  <calcPr calcId="191029" iterate="1" iterateDelta="0.0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9" i="6" l="1"/>
  <c r="F71" i="6"/>
  <c r="E71" i="6"/>
  <c r="F69" i="6"/>
  <c r="E69" i="6"/>
  <c r="F63" i="6"/>
  <c r="E63" i="6"/>
  <c r="F62" i="6"/>
  <c r="F57" i="6"/>
  <c r="E62" i="6"/>
  <c r="E57" i="6"/>
  <c r="I1" i="3"/>
  <c r="I30" i="2"/>
  <c r="D37" i="3"/>
  <c r="D95" i="6" l="1"/>
  <c r="X47" i="6"/>
  <c r="W47" i="6"/>
  <c r="V47" i="6"/>
  <c r="U47" i="6"/>
  <c r="S47" i="6"/>
  <c r="X46" i="6"/>
  <c r="W46" i="6"/>
  <c r="V46" i="6"/>
  <c r="U46" i="6"/>
  <c r="S46" i="6"/>
  <c r="T34" i="6"/>
  <c r="S28" i="6"/>
  <c r="X27" i="6"/>
  <c r="W27" i="6"/>
  <c r="V27" i="6"/>
  <c r="U27" i="6"/>
  <c r="S27" i="6"/>
  <c r="X26" i="6"/>
  <c r="W26" i="6"/>
  <c r="V26" i="6"/>
  <c r="U26" i="6"/>
  <c r="S26" i="6"/>
  <c r="X25" i="6"/>
  <c r="W25" i="6"/>
  <c r="V25" i="6"/>
  <c r="U25" i="6"/>
  <c r="S25" i="6"/>
  <c r="X24" i="6"/>
  <c r="W24" i="6"/>
  <c r="V24" i="6"/>
  <c r="U24" i="6"/>
  <c r="S24" i="6"/>
  <c r="W34" i="6" l="1"/>
  <c r="V34" i="6"/>
  <c r="X34" i="6"/>
  <c r="U34" i="6"/>
  <c r="C37" i="3" l="1"/>
  <c r="C38" i="3" s="1"/>
  <c r="E37" i="3"/>
  <c r="E38" i="3" s="1"/>
  <c r="F37" i="3"/>
  <c r="G37" i="3" l="1"/>
  <c r="G38" i="3" s="1"/>
  <c r="E39" i="3"/>
  <c r="F38" i="3"/>
  <c r="F39" i="3" s="1"/>
  <c r="C39" i="3"/>
  <c r="G39" i="3" l="1"/>
  <c r="S15" i="5" l="1"/>
  <c r="S26" i="5" s="1"/>
  <c r="S24" i="5" l="1"/>
  <c r="T15" i="5" l="1"/>
  <c r="U15" i="5"/>
  <c r="V15" i="5"/>
  <c r="W15" i="5"/>
  <c r="T16" i="5"/>
  <c r="U16" i="5"/>
  <c r="V16" i="5"/>
  <c r="W16" i="5"/>
  <c r="T17" i="5"/>
  <c r="U17" i="5"/>
  <c r="V17" i="5"/>
  <c r="W17" i="5"/>
  <c r="T18" i="5"/>
  <c r="U18" i="5"/>
  <c r="V18" i="5"/>
  <c r="W18" i="5"/>
  <c r="T19" i="5"/>
  <c r="U19" i="5"/>
  <c r="V19" i="5"/>
  <c r="W19" i="5"/>
  <c r="T20" i="5"/>
  <c r="U20" i="5"/>
  <c r="V20" i="5"/>
  <c r="W20" i="5"/>
  <c r="T21" i="5"/>
  <c r="U21" i="5"/>
  <c r="V21" i="5"/>
  <c r="W21" i="5"/>
  <c r="T22" i="5"/>
  <c r="U22" i="5"/>
  <c r="V22" i="5"/>
  <c r="W22" i="5"/>
  <c r="R17" i="5"/>
  <c r="R18" i="5"/>
  <c r="R19" i="5"/>
  <c r="R20" i="5"/>
  <c r="R21" i="5"/>
  <c r="R22" i="5"/>
  <c r="R16" i="5"/>
  <c r="W23" i="5" l="1"/>
  <c r="W26" i="5" s="1"/>
  <c r="V23" i="5"/>
  <c r="V26" i="5" s="1"/>
  <c r="U23" i="5"/>
  <c r="U26" i="5" s="1"/>
  <c r="T23" i="5"/>
  <c r="T26" i="5" l="1"/>
  <c r="T24" i="5"/>
  <c r="U24" i="5" s="1"/>
  <c r="V24" i="5" s="1"/>
  <c r="W24" i="5" s="1"/>
  <c r="D69" i="4" l="1"/>
  <c r="C69" i="4"/>
  <c r="F80" i="4" l="1"/>
  <c r="E80" i="4"/>
  <c r="D80" i="4"/>
  <c r="C80" i="4"/>
  <c r="F69" i="4"/>
  <c r="F70" i="4" s="1"/>
  <c r="E69" i="4"/>
  <c r="E70" i="4" s="1"/>
  <c r="D70" i="4"/>
  <c r="C70" i="4"/>
  <c r="F62" i="4"/>
  <c r="F81" i="4" s="1"/>
  <c r="E62" i="4"/>
  <c r="E81" i="4" s="1"/>
  <c r="D62" i="4"/>
  <c r="C62" i="4"/>
  <c r="F52" i="4"/>
  <c r="E52" i="4"/>
  <c r="D52" i="4"/>
  <c r="C52" i="4"/>
  <c r="D81" i="4" l="1"/>
  <c r="C8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Tone Heidi Fosli</author>
  </authors>
  <commentList>
    <comment ref="G63" authorId="0" shapeId="0" xr:uid="{C23939FA-741D-4126-9869-C938F0A0628A}">
      <text>
        <r>
          <rPr>
            <b/>
            <sz val="9"/>
            <color indexed="81"/>
            <rFont val="Tahoma"/>
            <family val="2"/>
          </rPr>
          <t>Tone Heidi Fosli:</t>
        </r>
        <r>
          <rPr>
            <sz val="9"/>
            <color indexed="81"/>
            <rFont val="Tahoma"/>
            <family val="2"/>
          </rPr>
          <t xml:space="preserve">
oppdatert med mva-komp-finansiering for rad 6 og 7. Summen av 8 og 9 er uendret og lik gammel linje 8
</t>
        </r>
      </text>
    </comment>
  </commentList>
</comments>
</file>

<file path=xl/sharedStrings.xml><?xml version="1.0" encoding="utf-8"?>
<sst xmlns="http://schemas.openxmlformats.org/spreadsheetml/2006/main" count="601" uniqueCount="231">
  <si>
    <t>Fra bevilgningsoversikt investering</t>
  </si>
  <si>
    <t>Budsjett 2020</t>
  </si>
  <si>
    <t>Budsjett 2021</t>
  </si>
  <si>
    <t>Budsjett 2022</t>
  </si>
  <si>
    <t>Budsjett 2023</t>
  </si>
  <si>
    <t>Anleggsplan idrett - kunstgress - Stonglandseidet</t>
  </si>
  <si>
    <t>Asfaltering Herredshusveien</t>
  </si>
  <si>
    <t>Avløp Vangsvik</t>
  </si>
  <si>
    <t>Bo- og aktivitetssenter Vangsvik</t>
  </si>
  <si>
    <t>Branngarasje Senjahopen</t>
  </si>
  <si>
    <t>Branngarasje Skaland</t>
  </si>
  <si>
    <t>Branngarasje Stonglandseidet</t>
  </si>
  <si>
    <t>Dansesletta barnehage avdeling Vangsvik</t>
  </si>
  <si>
    <t>Finnsnes barneskole</t>
  </si>
  <si>
    <t>Fiskerihavn Fjordgård</t>
  </si>
  <si>
    <t>Gibostad skole og samfunnshus</t>
  </si>
  <si>
    <t>Gryllefjord skole</t>
  </si>
  <si>
    <t>Investering avløp</t>
  </si>
  <si>
    <t>Investering avløp Silsand - Gressmyr</t>
  </si>
  <si>
    <t>Investering formålsbygg</t>
  </si>
  <si>
    <t>Investering vann - Klubben</t>
  </si>
  <si>
    <t>Investering vann - Leiknesdammen</t>
  </si>
  <si>
    <t>It-seksjon - utskiftning av utstyr og digitalisering/digitale plattformer</t>
  </si>
  <si>
    <t>Kai Botnhamn</t>
  </si>
  <si>
    <t>Kjøp tomteområder</t>
  </si>
  <si>
    <t>Klubben industriområdet vei</t>
  </si>
  <si>
    <t>Klubben industriområdet kai</t>
  </si>
  <si>
    <t>Kommunale veier</t>
  </si>
  <si>
    <t>Ny adkomst Senjahopen skole</t>
  </si>
  <si>
    <t>Olderhamna- fiskeri og småbåthavn</t>
  </si>
  <si>
    <t>Opparbeidelse av tomteområdet Brenneset Silsand</t>
  </si>
  <si>
    <t>Oppgradering molo Skaland</t>
  </si>
  <si>
    <t>Parkeringsareal Skjævika</t>
  </si>
  <si>
    <t>Oppgradering uteområdet skole og barnehager</t>
  </si>
  <si>
    <t>Prosjektering Klubben</t>
  </si>
  <si>
    <t>Rødsand vannverk</t>
  </si>
  <si>
    <t>Sanering Heimly</t>
  </si>
  <si>
    <t>Senjahopen barnehage</t>
  </si>
  <si>
    <t>Senjahopen fiskerihavn</t>
  </si>
  <si>
    <t>Sifjord sykehjem heis</t>
  </si>
  <si>
    <t>Silsand barneskole</t>
  </si>
  <si>
    <t>Skrolsvik vannverk</t>
  </si>
  <si>
    <t>Startlån</t>
  </si>
  <si>
    <t>Stonglandet barnehage</t>
  </si>
  <si>
    <t>Stonglandet skole</t>
  </si>
  <si>
    <t>Turistanlegg Ersfjordstranda</t>
  </si>
  <si>
    <t>Tømmestasjon bobil Mefjordvær</t>
  </si>
  <si>
    <t>Utstyr helsesektoren - DMS</t>
  </si>
  <si>
    <t>Utstyr sykehjemstjenesten</t>
  </si>
  <si>
    <t>Vann Steinfjorden</t>
  </si>
  <si>
    <t>Vannledning Gryllefjord - Torsken</t>
  </si>
  <si>
    <t>Velferdsteknologi - Sykehjem og hjemmetjeneste</t>
  </si>
  <si>
    <t>Egenkalpitaltilskudd KLP</t>
  </si>
  <si>
    <t>Sum</t>
  </si>
  <si>
    <t xml:space="preserve">Investeringer i varige driftsmidler </t>
  </si>
  <si>
    <t>Tilskudd til andres investeringer</t>
  </si>
  <si>
    <t>Investeringer i aksjer og andeler i selskaper</t>
  </si>
  <si>
    <t>Utlån av egne midler</t>
  </si>
  <si>
    <t>Avdrag på lån</t>
  </si>
  <si>
    <t>SUM INVESTERINGSUTGIFTER</t>
  </si>
  <si>
    <t>Kompensasjon for merverdiavgift</t>
  </si>
  <si>
    <t>Tilskudd fra andre</t>
  </si>
  <si>
    <t>Salg av varige driftsmidler</t>
  </si>
  <si>
    <t>Salg av finansielle anleggsmidler</t>
  </si>
  <si>
    <t>Utdeling fra selskaper</t>
  </si>
  <si>
    <t>Mottatte avdrag på utlån av egne midler</t>
  </si>
  <si>
    <t>Bruk av lån</t>
  </si>
  <si>
    <t>SUM INVESTERINGSINNTEKTER</t>
  </si>
  <si>
    <t>Videreutlån</t>
  </si>
  <si>
    <t>Bruk av lån til videreutlån</t>
  </si>
  <si>
    <t>Avdrag på lån til videreutlån</t>
  </si>
  <si>
    <t xml:space="preserve">Mottatte avdrag på videreutlån </t>
  </si>
  <si>
    <t>NETTO UTGIFTER VIDEREUTLÅN</t>
  </si>
  <si>
    <t>Overføring fra drift</t>
  </si>
  <si>
    <t>Netto avsetninger til eller bruk av bundne  investeringsfond</t>
  </si>
  <si>
    <t>Netto avsetninger til eller bruk av ubundet  investeringsfond</t>
  </si>
  <si>
    <t xml:space="preserve">Dekning av tidligere års udekket beløp </t>
  </si>
  <si>
    <t xml:space="preserve">Sum overføring fra drift og netto avsetninger </t>
  </si>
  <si>
    <t xml:space="preserve">Fremført til inndekning i senere år udekket beløp </t>
  </si>
  <si>
    <t>Rammetilskudd</t>
  </si>
  <si>
    <t>Inntekts- og formuesskatt</t>
  </si>
  <si>
    <t>Eiendomsskatt</t>
  </si>
  <si>
    <t>Andre generelle driftsinntekter</t>
  </si>
  <si>
    <t>SUM GENERELLE DRIFTSINNTEKTER</t>
  </si>
  <si>
    <t>Sum bevilgninger drift, netto</t>
  </si>
  <si>
    <t>Avskrivinger</t>
  </si>
  <si>
    <t>SUM NETTO DRIFTSUTGIFTER</t>
  </si>
  <si>
    <t>BRUTTO DRIFTSRESULTAT</t>
  </si>
  <si>
    <t>Renteinntekter</t>
  </si>
  <si>
    <t>Utbytter</t>
  </si>
  <si>
    <t>Gevinster og tap på finansielle omløpsmidler</t>
  </si>
  <si>
    <t>Renteutgifter</t>
  </si>
  <si>
    <t>NETTO FINANSUTGIFTER</t>
  </si>
  <si>
    <t>Motpost avskrivinger</t>
  </si>
  <si>
    <t>NETTO DRIFTSRESULTAT</t>
  </si>
  <si>
    <t>Disponering eller dekning av netto driftsresultat</t>
  </si>
  <si>
    <t>Overføring til investering</t>
  </si>
  <si>
    <t>Netto avsetninger til eller bruk av bundne fond</t>
  </si>
  <si>
    <t>Netto avsetninger til eller bruk av disposisjonsfond</t>
  </si>
  <si>
    <t>Dekning av tidligere års merforbruk</t>
  </si>
  <si>
    <t>SUM DISPONERINGERELLER DEKNING AV NETTO DRIFTSRESULTAT</t>
  </si>
  <si>
    <t>FREMFØRT TIL INNDEKNING I SENERE ÅR</t>
  </si>
  <si>
    <t>Sum netto</t>
  </si>
  <si>
    <t>Ramme 20 Oppvekst og kultur</t>
  </si>
  <si>
    <t>Ramme 30 Helse og omsorg</t>
  </si>
  <si>
    <t>Ramme 40 Samfunnsutvikling</t>
  </si>
  <si>
    <t>Ramme 80 Frie inntekter/renter/avdrag</t>
  </si>
  <si>
    <t>Andre skatteinntekter</t>
  </si>
  <si>
    <t>Andre overføringer og tilskudd fra staten</t>
  </si>
  <si>
    <t>Overføringer og tilskudd fra andre</t>
  </si>
  <si>
    <t>Brukerbetalinger</t>
  </si>
  <si>
    <t>Salgs- og leieinntekter</t>
  </si>
  <si>
    <t>SUM DRIFTSINNTEKTER</t>
  </si>
  <si>
    <t>Lønnsutgifter</t>
  </si>
  <si>
    <t>Sosiale utgifter</t>
  </si>
  <si>
    <t>Kjøp av varer og tjenester</t>
  </si>
  <si>
    <t>Overføringer og tilskudd til andre</t>
  </si>
  <si>
    <t>Avskrivninger</t>
  </si>
  <si>
    <t>SUM DRIFTSUTGIFTER</t>
  </si>
  <si>
    <t>Motpost avskrivninger</t>
  </si>
  <si>
    <t>NETTO DRFTSRESULTAT</t>
  </si>
  <si>
    <t>Netto avsetninger til eller bruk av bundne driftsfond</t>
  </si>
  <si>
    <t>SUM DISPONERINGER ELLER DEKNING AV NETTO DRIFTSRESULTAT</t>
  </si>
  <si>
    <t xml:space="preserve">Bevilgningsoversikt drift </t>
  </si>
  <si>
    <t>Sum fordelt til drift fra bevilgningsoversikt drift</t>
  </si>
  <si>
    <t>Økonomisk oversikt drift</t>
  </si>
  <si>
    <t>Vikstranda skole</t>
  </si>
  <si>
    <t>Linjenavn</t>
  </si>
  <si>
    <t>Budsjett 2024</t>
  </si>
  <si>
    <t xml:space="preserve"> </t>
  </si>
  <si>
    <t>Oppgradering Heiser</t>
  </si>
  <si>
    <t>Investering Formålsbygg</t>
  </si>
  <si>
    <t>IT-seksjon digitalsiering/digitale plattformer</t>
  </si>
  <si>
    <t>Tomreområder/Boligfelt</t>
  </si>
  <si>
    <t>Andre bygninger/turistanlegg</t>
  </si>
  <si>
    <t>Vannledning Laukhella - Islandsbotn</t>
  </si>
  <si>
    <t>Helse- og sosialbygg</t>
  </si>
  <si>
    <t>Utstyr helse</t>
  </si>
  <si>
    <t>Vannforsyning</t>
  </si>
  <si>
    <t>Avløp</t>
  </si>
  <si>
    <t>Silsand, Gibostad, Vangsvik</t>
  </si>
  <si>
    <t>Gibostad skole og samfunnshus, ny adkomst senjahopen skole, Stonglandet skole, vikstranda skole, uteområde skole og barnehage, anleggsplan Stonglandseidet</t>
  </si>
  <si>
    <t>Molo Baltsfjord</t>
  </si>
  <si>
    <t>Molo Husøy forprosjekt mudring</t>
  </si>
  <si>
    <t>Ferdigsstillelse i 2025</t>
  </si>
  <si>
    <t>sluttføring</t>
  </si>
  <si>
    <t>Tilrettelegging boligområder</t>
  </si>
  <si>
    <t>Vann</t>
  </si>
  <si>
    <t>Vei</t>
  </si>
  <si>
    <t>Havner og kaier</t>
  </si>
  <si>
    <t>Parkeringsareal</t>
  </si>
  <si>
    <t>Industriområder mv</t>
  </si>
  <si>
    <t>Skolebygg</t>
  </si>
  <si>
    <t>Barnehagebygg</t>
  </si>
  <si>
    <t>Admbygg</t>
  </si>
  <si>
    <t>annet tall OBS</t>
  </si>
  <si>
    <t>Feiemaskin</t>
  </si>
  <si>
    <t>Kantklipper og kantskuff</t>
  </si>
  <si>
    <t>Vanninvestering</t>
  </si>
  <si>
    <t>Restverdig VAR-anlegg IB 2020</t>
  </si>
  <si>
    <t>Herav 90% med lån</t>
  </si>
  <si>
    <t>Pådrag 2020</t>
  </si>
  <si>
    <t>Prognose IB 2021 VAR-lån</t>
  </si>
  <si>
    <t>UB VAR-LÅN</t>
  </si>
  <si>
    <t>Sum pr år</t>
  </si>
  <si>
    <t>Avdrag</t>
  </si>
  <si>
    <t>Avskrivning</t>
  </si>
  <si>
    <t>Investering avløp Klubben industripark</t>
  </si>
  <si>
    <t>Brannbil</t>
  </si>
  <si>
    <t>Oppgradering uteområde skole</t>
  </si>
  <si>
    <t>Budsjett 2025</t>
  </si>
  <si>
    <t>Ramme 10 Politikk</t>
  </si>
  <si>
    <t>Ramme 50 Administrasjon</t>
  </si>
  <si>
    <t>Regnskap 2020</t>
  </si>
  <si>
    <t>Bruk av tidligere års mindreforbruk</t>
  </si>
  <si>
    <t>Linjetype</t>
  </si>
  <si>
    <t>Kapittel</t>
  </si>
  <si>
    <t>Beskrivelse</t>
  </si>
  <si>
    <t xml:space="preserve">Senja </t>
  </si>
  <si>
    <t>Driftsinntekter</t>
  </si>
  <si>
    <t>Driftsutgifter</t>
  </si>
  <si>
    <t>Netto</t>
  </si>
  <si>
    <t xml:space="preserve">Politikk </t>
  </si>
  <si>
    <t xml:space="preserve">Oppvekst og kultur </t>
  </si>
  <si>
    <t xml:space="preserve">Helse og omsorg </t>
  </si>
  <si>
    <t xml:space="preserve">Samfunnsutvikling </t>
  </si>
  <si>
    <t xml:space="preserve">Administrasjon </t>
  </si>
  <si>
    <t xml:space="preserve">Fellesfinansiering </t>
  </si>
  <si>
    <t>Oppdatert 30.09.2021</t>
  </si>
  <si>
    <t>Gjerde Stongelandet Barnehage</t>
  </si>
  <si>
    <t>Drenering dagens Senjahopen barnehage</t>
  </si>
  <si>
    <t>Tilpasninger Senjahopen skole</t>
  </si>
  <si>
    <t>Skole</t>
  </si>
  <si>
    <t>Læremidler Grunnskole</t>
  </si>
  <si>
    <t>Oppgradering uteområder skole</t>
  </si>
  <si>
    <t>Carport og boder Stjerneboligen</t>
  </si>
  <si>
    <t>Sykesignal Finnsnes sykehjem</t>
  </si>
  <si>
    <t>Brenneset boligopparbeidelse Vann, Avløp</t>
  </si>
  <si>
    <t>Brenneset boligopparbeidelse Vei, Overvann</t>
  </si>
  <si>
    <t>Avløp Gibostad</t>
  </si>
  <si>
    <t>Fortau Hågenveien</t>
  </si>
  <si>
    <t>Fortau Sjøgata</t>
  </si>
  <si>
    <t>Ballesvik kirkegård</t>
  </si>
  <si>
    <t>Laukvik kirkegård</t>
  </si>
  <si>
    <t>Hjullaster</t>
  </si>
  <si>
    <t>Stikkemaskin</t>
  </si>
  <si>
    <t>Minigraver</t>
  </si>
  <si>
    <t>Plog traktor</t>
  </si>
  <si>
    <t>Parkering Trollvik skole</t>
  </si>
  <si>
    <t>kompplikti investeringer</t>
  </si>
  <si>
    <t>Bruk av lån inkl startlån</t>
  </si>
  <si>
    <t>dispfond</t>
  </si>
  <si>
    <t>ubundet dispfond</t>
  </si>
  <si>
    <t>diff KLP og dispfond</t>
  </si>
  <si>
    <t>rest salg eiendom år 2023</t>
  </si>
  <si>
    <t>Ansvar, sifferbrudd 3</t>
  </si>
  <si>
    <t/>
  </si>
  <si>
    <t>Art</t>
  </si>
  <si>
    <t>Funksjon</t>
  </si>
  <si>
    <t>Prosjekt</t>
  </si>
  <si>
    <t>IB før 2020</t>
  </si>
  <si>
    <t>2020</t>
  </si>
  <si>
    <t>FORBRUKT IB</t>
  </si>
  <si>
    <t>2021 RE</t>
  </si>
  <si>
    <t>2021 BUD</t>
  </si>
  <si>
    <t>TOT FORBRUKT</t>
  </si>
  <si>
    <t>RAMME</t>
  </si>
  <si>
    <t>REST RAMME</t>
  </si>
  <si>
    <t>Div investeringer (* for 2022 gjelder investering veilys)</t>
  </si>
  <si>
    <t>Oppdatert 13.01.2022 - oppdatert med vedtak fra kommunestyre 16/12-21. PS 189/2021 Budsjett og økonomiplan 2022-2025 og punkt 10 i verbalforslag, samt PS 187/21 (K-sak 16. des)</t>
  </si>
  <si>
    <t>Privateid bofelleskap - K-sak 191/2021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</si>
</sst>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#,##0_ ;\-#,##0\ "/>
    <numFmt numFmtId="166" formatCode="_ * #,##0_ ;_ * \-#,##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trike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  <xf numFmtId="9" fontId="1" fillId="0" borderId="0" applyFont="0" applyFill="0" applyBorder="0" applyAlignment="0" applyProtection="0"/>
  </cellStyleXfs>
  <cellXfs count="230">
    <xf numFmtId="0" fontId="0" fillId="0" borderId="0" xfId="0"/>
    <xf numFmtId="3" fontId="0" fillId="0" borderId="0" xfId="0" applyNumberFormat="1"/>
    <xf numFmtId="0" fontId="3" fillId="0" borderId="0" xfId="0" applyFont="1"/>
    <xf numFmtId="164" fontId="3" fillId="0" borderId="0" xfId="1" applyNumberFormat="1" applyFont="1"/>
    <xf numFmtId="164" fontId="4" fillId="0" borderId="0" xfId="1" applyNumberFormat="1" applyFont="1"/>
    <xf numFmtId="0" fontId="3" fillId="0" borderId="7" xfId="0" applyFont="1" applyBorder="1"/>
    <xf numFmtId="3" fontId="3" fillId="0" borderId="0" xfId="0" applyNumberFormat="1" applyFont="1" applyBorder="1"/>
    <xf numFmtId="3" fontId="3" fillId="0" borderId="4" xfId="0" applyNumberFormat="1" applyFont="1" applyBorder="1"/>
    <xf numFmtId="0" fontId="4" fillId="0" borderId="7" xfId="0" applyFont="1" applyBorder="1"/>
    <xf numFmtId="0" fontId="6" fillId="2" borderId="12" xfId="0" applyFont="1" applyFill="1" applyBorder="1"/>
    <xf numFmtId="0" fontId="3" fillId="0" borderId="3" xfId="0" applyFont="1" applyBorder="1"/>
    <xf numFmtId="3" fontId="3" fillId="0" borderId="3" xfId="0" applyNumberFormat="1" applyFont="1" applyBorder="1"/>
    <xf numFmtId="0" fontId="3" fillId="0" borderId="15" xfId="0" applyFont="1" applyBorder="1"/>
    <xf numFmtId="0" fontId="4" fillId="0" borderId="17" xfId="0" applyFont="1" applyBorder="1"/>
    <xf numFmtId="165" fontId="4" fillId="0" borderId="9" xfId="1" applyNumberFormat="1" applyFont="1" applyBorder="1"/>
    <xf numFmtId="0" fontId="4" fillId="0" borderId="3" xfId="0" applyFont="1" applyBorder="1"/>
    <xf numFmtId="164" fontId="3" fillId="3" borderId="3" xfId="1" applyNumberFormat="1" applyFont="1" applyFill="1" applyBorder="1"/>
    <xf numFmtId="0" fontId="4" fillId="0" borderId="9" xfId="0" applyFont="1" applyBorder="1"/>
    <xf numFmtId="0" fontId="6" fillId="2" borderId="1" xfId="0" applyFont="1" applyFill="1" applyBorder="1"/>
    <xf numFmtId="164" fontId="6" fillId="2" borderId="1" xfId="1" applyNumberFormat="1" applyFont="1" applyFill="1" applyBorder="1"/>
    <xf numFmtId="0" fontId="4" fillId="0" borderId="14" xfId="0" applyFont="1" applyBorder="1"/>
    <xf numFmtId="3" fontId="4" fillId="0" borderId="9" xfId="0" applyNumberFormat="1" applyFont="1" applyBorder="1"/>
    <xf numFmtId="0" fontId="3" fillId="0" borderId="14" xfId="0" applyFont="1" applyBorder="1"/>
    <xf numFmtId="165" fontId="3" fillId="3" borderId="3" xfId="1" applyNumberFormat="1" applyFont="1" applyFill="1" applyBorder="1"/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5" xfId="0" applyFont="1" applyFill="1" applyBorder="1"/>
    <xf numFmtId="0" fontId="3" fillId="3" borderId="3" xfId="0" applyFont="1" applyFill="1" applyBorder="1"/>
    <xf numFmtId="3" fontId="3" fillId="0" borderId="8" xfId="0" applyNumberFormat="1" applyFont="1" applyBorder="1"/>
    <xf numFmtId="164" fontId="3" fillId="3" borderId="4" xfId="1" applyNumberFormat="1" applyFont="1" applyFill="1" applyBorder="1"/>
    <xf numFmtId="165" fontId="3" fillId="3" borderId="4" xfId="1" applyNumberFormat="1" applyFont="1" applyFill="1" applyBorder="1"/>
    <xf numFmtId="3" fontId="3" fillId="3" borderId="4" xfId="1" applyNumberFormat="1" applyFont="1" applyFill="1" applyBorder="1"/>
    <xf numFmtId="3" fontId="3" fillId="3" borderId="3" xfId="1" applyNumberFormat="1" applyFont="1" applyFill="1" applyBorder="1"/>
    <xf numFmtId="164" fontId="4" fillId="3" borderId="3" xfId="1" applyNumberFormat="1" applyFont="1" applyFill="1" applyBorder="1"/>
    <xf numFmtId="164" fontId="4" fillId="3" borderId="4" xfId="1" applyNumberFormat="1" applyFont="1" applyFill="1" applyBorder="1"/>
    <xf numFmtId="3" fontId="4" fillId="0" borderId="18" xfId="0" applyNumberFormat="1" applyFont="1" applyBorder="1"/>
    <xf numFmtId="41" fontId="6" fillId="2" borderId="6" xfId="0" applyNumberFormat="1" applyFont="1" applyFill="1" applyBorder="1"/>
    <xf numFmtId="3" fontId="7" fillId="0" borderId="0" xfId="0" applyNumberFormat="1" applyFont="1" applyFill="1" applyBorder="1"/>
    <xf numFmtId="0" fontId="7" fillId="0" borderId="0" xfId="0" applyFont="1" applyFill="1" applyBorder="1"/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164" fontId="7" fillId="0" borderId="0" xfId="1" applyNumberFormat="1" applyFont="1" applyFill="1" applyBorder="1"/>
    <xf numFmtId="3" fontId="5" fillId="0" borderId="0" xfId="0" applyNumberFormat="1" applyFont="1" applyFill="1" applyBorder="1"/>
    <xf numFmtId="165" fontId="7" fillId="0" borderId="0" xfId="1" applyNumberFormat="1" applyFont="1" applyFill="1" applyBorder="1"/>
    <xf numFmtId="3" fontId="7" fillId="0" borderId="0" xfId="1" applyNumberFormat="1" applyFont="1" applyFill="1" applyBorder="1"/>
    <xf numFmtId="164" fontId="5" fillId="0" borderId="0" xfId="1" applyNumberFormat="1" applyFont="1" applyFill="1" applyBorder="1"/>
    <xf numFmtId="41" fontId="5" fillId="0" borderId="0" xfId="0" applyNumberFormat="1" applyFont="1" applyFill="1" applyBorder="1"/>
    <xf numFmtId="0" fontId="3" fillId="3" borderId="3" xfId="0" applyFont="1" applyFill="1" applyBorder="1" applyAlignment="1">
      <alignment wrapText="1"/>
    </xf>
    <xf numFmtId="0" fontId="3" fillId="3" borderId="19" xfId="0" applyFont="1" applyFill="1" applyBorder="1"/>
    <xf numFmtId="164" fontId="3" fillId="3" borderId="19" xfId="1" applyNumberFormat="1" applyFont="1" applyFill="1" applyBorder="1"/>
    <xf numFmtId="0" fontId="3" fillId="3" borderId="20" xfId="0" applyFont="1" applyFill="1" applyBorder="1"/>
    <xf numFmtId="164" fontId="3" fillId="3" borderId="20" xfId="1" applyNumberFormat="1" applyFont="1" applyFill="1" applyBorder="1"/>
    <xf numFmtId="164" fontId="3" fillId="3" borderId="21" xfId="1" applyNumberFormat="1" applyFont="1" applyFill="1" applyBorder="1"/>
    <xf numFmtId="0" fontId="3" fillId="0" borderId="3" xfId="0" applyFont="1" applyFill="1" applyBorder="1"/>
    <xf numFmtId="3" fontId="3" fillId="0" borderId="14" xfId="0" applyNumberFormat="1" applyFont="1" applyBorder="1"/>
    <xf numFmtId="3" fontId="3" fillId="0" borderId="0" xfId="0" applyNumberFormat="1" applyFont="1"/>
    <xf numFmtId="3" fontId="3" fillId="0" borderId="22" xfId="0" applyNumberFormat="1" applyFont="1" applyBorder="1"/>
    <xf numFmtId="0" fontId="5" fillId="3" borderId="6" xfId="0" applyFont="1" applyFill="1" applyBorder="1"/>
    <xf numFmtId="0" fontId="4" fillId="0" borderId="9" xfId="0" applyFont="1" applyBorder="1" applyAlignment="1">
      <alignment wrapText="1"/>
    </xf>
    <xf numFmtId="0" fontId="5" fillId="3" borderId="8" xfId="0" applyFont="1" applyFill="1" applyBorder="1" applyAlignment="1">
      <alignment horizontal="center"/>
    </xf>
    <xf numFmtId="0" fontId="5" fillId="3" borderId="8" xfId="0" applyFont="1" applyFill="1" applyBorder="1"/>
    <xf numFmtId="0" fontId="5" fillId="3" borderId="9" xfId="0" applyFont="1" applyFill="1" applyBorder="1"/>
    <xf numFmtId="0" fontId="5" fillId="3" borderId="1" xfId="0" applyFont="1" applyFill="1" applyBorder="1"/>
    <xf numFmtId="43" fontId="5" fillId="3" borderId="1" xfId="1" applyFont="1" applyFill="1" applyBorder="1"/>
    <xf numFmtId="0" fontId="5" fillId="3" borderId="24" xfId="0" applyFont="1" applyFill="1" applyBorder="1"/>
    <xf numFmtId="0" fontId="5" fillId="3" borderId="23" xfId="0" applyFont="1" applyFill="1" applyBorder="1" applyAlignment="1">
      <alignment horizontal="center"/>
    </xf>
    <xf numFmtId="0" fontId="8" fillId="0" borderId="0" xfId="0" applyFont="1"/>
    <xf numFmtId="0" fontId="3" fillId="4" borderId="19" xfId="0" applyFont="1" applyFill="1" applyBorder="1"/>
    <xf numFmtId="164" fontId="3" fillId="4" borderId="19" xfId="1" applyNumberFormat="1" applyFont="1" applyFill="1" applyBorder="1"/>
    <xf numFmtId="43" fontId="0" fillId="0" borderId="0" xfId="1" applyFont="1" applyFill="1" applyBorder="1" applyAlignment="1" applyProtection="1"/>
    <xf numFmtId="43" fontId="3" fillId="0" borderId="0" xfId="1" applyFont="1"/>
    <xf numFmtId="0" fontId="3" fillId="0" borderId="10" xfId="0" applyFont="1" applyBorder="1"/>
    <xf numFmtId="43" fontId="3" fillId="0" borderId="10" xfId="1" applyFont="1" applyBorder="1"/>
    <xf numFmtId="164" fontId="3" fillId="0" borderId="10" xfId="1" applyNumberFormat="1" applyFont="1" applyBorder="1"/>
    <xf numFmtId="0" fontId="3" fillId="5" borderId="10" xfId="0" applyFont="1" applyFill="1" applyBorder="1"/>
    <xf numFmtId="43" fontId="3" fillId="5" borderId="10" xfId="1" applyFont="1" applyFill="1" applyBorder="1"/>
    <xf numFmtId="164" fontId="3" fillId="5" borderId="10" xfId="1" applyNumberFormat="1" applyFont="1" applyFill="1" applyBorder="1"/>
    <xf numFmtId="0" fontId="3" fillId="0" borderId="13" xfId="0" applyFont="1" applyBorder="1"/>
    <xf numFmtId="43" fontId="3" fillId="0" borderId="13" xfId="1" applyFont="1" applyBorder="1"/>
    <xf numFmtId="164" fontId="3" fillId="0" borderId="13" xfId="1" applyNumberFormat="1" applyFont="1" applyBorder="1"/>
    <xf numFmtId="0" fontId="5" fillId="3" borderId="24" xfId="0" applyFont="1" applyFill="1" applyBorder="1" applyAlignment="1">
      <alignment horizontal="center"/>
    </xf>
    <xf numFmtId="0" fontId="5" fillId="0" borderId="11" xfId="0" applyFont="1" applyFill="1" applyBorder="1"/>
    <xf numFmtId="0" fontId="5" fillId="0" borderId="8" xfId="0" applyFont="1" applyFill="1" applyBorder="1" applyAlignment="1">
      <alignment horizontal="center"/>
    </xf>
    <xf numFmtId="0" fontId="5" fillId="0" borderId="12" xfId="0" applyFont="1" applyFill="1" applyBorder="1"/>
    <xf numFmtId="0" fontId="4" fillId="0" borderId="17" xfId="0" applyFont="1" applyBorder="1" applyAlignment="1">
      <alignment wrapText="1"/>
    </xf>
    <xf numFmtId="164" fontId="3" fillId="0" borderId="3" xfId="2" applyNumberFormat="1" applyFont="1" applyFill="1" applyBorder="1"/>
    <xf numFmtId="164" fontId="3" fillId="0" borderId="19" xfId="2" applyNumberFormat="1" applyFont="1" applyFill="1" applyBorder="1"/>
    <xf numFmtId="164" fontId="6" fillId="2" borderId="1" xfId="2" applyNumberFormat="1" applyFont="1" applyFill="1" applyBorder="1"/>
    <xf numFmtId="3" fontId="7" fillId="0" borderId="4" xfId="0" applyNumberFormat="1" applyFont="1" applyBorder="1"/>
    <xf numFmtId="3" fontId="7" fillId="0" borderId="3" xfId="0" applyNumberFormat="1" applyFont="1" applyBorder="1"/>
    <xf numFmtId="164" fontId="5" fillId="3" borderId="3" xfId="1" applyNumberFormat="1" applyFont="1" applyFill="1" applyBorder="1"/>
    <xf numFmtId="164" fontId="5" fillId="3" borderId="4" xfId="1" applyNumberFormat="1" applyFont="1" applyFill="1" applyBorder="1"/>
    <xf numFmtId="164" fontId="7" fillId="3" borderId="4" xfId="1" applyNumberFormat="1" applyFont="1" applyFill="1" applyBorder="1"/>
    <xf numFmtId="164" fontId="7" fillId="3" borderId="3" xfId="1" applyNumberFormat="1" applyFont="1" applyFill="1" applyBorder="1"/>
    <xf numFmtId="165" fontId="7" fillId="3" borderId="3" xfId="1" applyNumberFormat="1" applyFont="1" applyFill="1" applyBorder="1"/>
    <xf numFmtId="165" fontId="7" fillId="3" borderId="4" xfId="1" applyNumberFormat="1" applyFont="1" applyFill="1" applyBorder="1"/>
    <xf numFmtId="0" fontId="11" fillId="0" borderId="0" xfId="0" applyFont="1"/>
    <xf numFmtId="0" fontId="6" fillId="0" borderId="0" xfId="0" applyFont="1"/>
    <xf numFmtId="0" fontId="7" fillId="0" borderId="0" xfId="0" applyFont="1"/>
    <xf numFmtId="3" fontId="3" fillId="0" borderId="7" xfId="0" applyNumberFormat="1" applyFont="1" applyBorder="1"/>
    <xf numFmtId="0" fontId="0" fillId="0" borderId="0" xfId="0" applyBorder="1"/>
    <xf numFmtId="0" fontId="0" fillId="0" borderId="0" xfId="0" applyFill="1"/>
    <xf numFmtId="3" fontId="0" fillId="0" borderId="0" xfId="0" applyNumberFormat="1" applyFill="1"/>
    <xf numFmtId="0" fontId="2" fillId="0" borderId="0" xfId="0" applyFont="1" applyFill="1" applyBorder="1"/>
    <xf numFmtId="0" fontId="11" fillId="0" borderId="0" xfId="0" applyFont="1" applyBorder="1"/>
    <xf numFmtId="0" fontId="3" fillId="0" borderId="0" xfId="0" applyFont="1" applyBorder="1" applyAlignment="1">
      <alignment horizontal="right"/>
    </xf>
    <xf numFmtId="0" fontId="10" fillId="0" borderId="0" xfId="0" applyFont="1" applyBorder="1"/>
    <xf numFmtId="43" fontId="0" fillId="0" borderId="0" xfId="0" applyNumberFormat="1" applyBorder="1"/>
    <xf numFmtId="3" fontId="13" fillId="0" borderId="3" xfId="0" applyNumberFormat="1" applyFont="1" applyBorder="1"/>
    <xf numFmtId="165" fontId="13" fillId="0" borderId="6" xfId="1" applyNumberFormat="1" applyFont="1" applyBorder="1"/>
    <xf numFmtId="3" fontId="4" fillId="0" borderId="10" xfId="0" applyNumberFormat="1" applyFont="1" applyBorder="1"/>
    <xf numFmtId="3" fontId="3" fillId="0" borderId="16" xfId="0" applyNumberFormat="1" applyFont="1" applyBorder="1"/>
    <xf numFmtId="0" fontId="8" fillId="0" borderId="0" xfId="0" applyFont="1" applyAlignment="1">
      <alignment horizontal="center"/>
    </xf>
    <xf numFmtId="3" fontId="3" fillId="0" borderId="29" xfId="0" applyNumberFormat="1" applyFont="1" applyBorder="1"/>
    <xf numFmtId="3" fontId="4" fillId="0" borderId="14" xfId="0" applyNumberFormat="1" applyFont="1" applyBorder="1"/>
    <xf numFmtId="3" fontId="4" fillId="0" borderId="17" xfId="0" applyNumberFormat="1" applyFont="1" applyBorder="1"/>
    <xf numFmtId="3" fontId="3" fillId="0" borderId="9" xfId="0" applyNumberFormat="1" applyFont="1" applyBorder="1"/>
    <xf numFmtId="3" fontId="3" fillId="0" borderId="15" xfId="0" applyNumberFormat="1" applyFont="1" applyBorder="1"/>
    <xf numFmtId="3" fontId="4" fillId="0" borderId="17" xfId="0" applyNumberFormat="1" applyFont="1" applyBorder="1" applyAlignment="1">
      <alignment wrapText="1"/>
    </xf>
    <xf numFmtId="3" fontId="4" fillId="0" borderId="17" xfId="1" applyNumberFormat="1" applyFont="1" applyBorder="1"/>
    <xf numFmtId="43" fontId="4" fillId="0" borderId="0" xfId="1" applyFont="1"/>
    <xf numFmtId="0" fontId="14" fillId="0" borderId="0" xfId="0" applyFont="1"/>
    <xf numFmtId="3" fontId="5" fillId="3" borderId="6" xfId="1" applyNumberFormat="1" applyFont="1" applyFill="1" applyBorder="1"/>
    <xf numFmtId="3" fontId="3" fillId="0" borderId="30" xfId="0" applyNumberFormat="1" applyFont="1" applyBorder="1"/>
    <xf numFmtId="165" fontId="4" fillId="0" borderId="17" xfId="1" applyNumberFormat="1" applyFont="1" applyBorder="1"/>
    <xf numFmtId="165" fontId="4" fillId="0" borderId="17" xfId="1" applyNumberFormat="1" applyFont="1" applyFill="1" applyBorder="1"/>
    <xf numFmtId="165" fontId="3" fillId="0" borderId="7" xfId="1" applyNumberFormat="1" applyFont="1" applyFill="1" applyBorder="1"/>
    <xf numFmtId="0" fontId="3" fillId="0" borderId="30" xfId="0" applyFont="1" applyBorder="1"/>
    <xf numFmtId="164" fontId="5" fillId="3" borderId="12" xfId="1" applyNumberFormat="1" applyFont="1" applyFill="1" applyBorder="1"/>
    <xf numFmtId="0" fontId="0" fillId="0" borderId="0" xfId="0" applyFont="1"/>
    <xf numFmtId="3" fontId="7" fillId="0" borderId="3" xfId="1" applyNumberFormat="1" applyFont="1" applyBorder="1"/>
    <xf numFmtId="3" fontId="5" fillId="0" borderId="12" xfId="1" applyNumberFormat="1" applyFont="1" applyFill="1" applyBorder="1"/>
    <xf numFmtId="3" fontId="5" fillId="0" borderId="6" xfId="1" applyNumberFormat="1" applyFont="1" applyFill="1" applyBorder="1"/>
    <xf numFmtId="43" fontId="3" fillId="0" borderId="0" xfId="2" applyFont="1"/>
    <xf numFmtId="164" fontId="3" fillId="0" borderId="0" xfId="2" applyNumberFormat="1" applyFont="1"/>
    <xf numFmtId="0" fontId="5" fillId="0" borderId="0" xfId="0" applyFont="1"/>
    <xf numFmtId="0" fontId="5" fillId="0" borderId="0" xfId="0" applyFont="1" applyAlignment="1">
      <alignment horizontal="center"/>
    </xf>
    <xf numFmtId="166" fontId="3" fillId="0" borderId="8" xfId="1" applyNumberFormat="1" applyFont="1" applyFill="1" applyBorder="1"/>
    <xf numFmtId="3" fontId="7" fillId="0" borderId="0" xfId="0" applyNumberFormat="1" applyFont="1"/>
    <xf numFmtId="166" fontId="3" fillId="0" borderId="3" xfId="1" applyNumberFormat="1" applyFont="1" applyFill="1" applyBorder="1"/>
    <xf numFmtId="164" fontId="7" fillId="0" borderId="0" xfId="2" applyNumberFormat="1" applyFont="1" applyFill="1" applyBorder="1"/>
    <xf numFmtId="164" fontId="13" fillId="0" borderId="3" xfId="2" applyNumberFormat="1" applyFont="1" applyFill="1" applyBorder="1"/>
    <xf numFmtId="166" fontId="13" fillId="0" borderId="3" xfId="1" applyNumberFormat="1" applyFont="1" applyFill="1" applyBorder="1"/>
    <xf numFmtId="3" fontId="5" fillId="0" borderId="0" xfId="0" applyNumberFormat="1" applyFont="1"/>
    <xf numFmtId="0" fontId="13" fillId="0" borderId="0" xfId="0" applyFont="1"/>
    <xf numFmtId="165" fontId="7" fillId="0" borderId="0" xfId="2" applyNumberFormat="1" applyFont="1" applyFill="1" applyBorder="1"/>
    <xf numFmtId="3" fontId="7" fillId="0" borderId="0" xfId="2" applyNumberFormat="1" applyFont="1" applyFill="1" applyBorder="1"/>
    <xf numFmtId="164" fontId="5" fillId="0" borderId="0" xfId="2" applyNumberFormat="1" applyFont="1" applyFill="1" applyBorder="1"/>
    <xf numFmtId="164" fontId="5" fillId="0" borderId="0" xfId="0" applyNumberFormat="1" applyFont="1"/>
    <xf numFmtId="41" fontId="5" fillId="0" borderId="0" xfId="0" applyNumberFormat="1" applyFont="1"/>
    <xf numFmtId="166" fontId="3" fillId="0" borderId="6" xfId="1" applyNumberFormat="1" applyFont="1" applyFill="1" applyBorder="1"/>
    <xf numFmtId="164" fontId="3" fillId="0" borderId="0" xfId="0" applyNumberFormat="1" applyFont="1"/>
    <xf numFmtId="164" fontId="0" fillId="0" borderId="0" xfId="0" applyNumberFormat="1"/>
    <xf numFmtId="3" fontId="3" fillId="3" borderId="3" xfId="2" applyNumberFormat="1" applyFont="1" applyFill="1" applyBorder="1"/>
    <xf numFmtId="3" fontId="3" fillId="3" borderId="4" xfId="2" applyNumberFormat="1" applyFont="1" applyFill="1" applyBorder="1"/>
    <xf numFmtId="3" fontId="3" fillId="0" borderId="3" xfId="2" applyNumberFormat="1" applyFont="1" applyFill="1" applyBorder="1"/>
    <xf numFmtId="3" fontId="7" fillId="3" borderId="3" xfId="2" applyNumberFormat="1" applyFont="1" applyFill="1" applyBorder="1"/>
    <xf numFmtId="3" fontId="5" fillId="3" borderId="3" xfId="2" applyNumberFormat="1" applyFont="1" applyFill="1" applyBorder="1"/>
    <xf numFmtId="3" fontId="6" fillId="2" borderId="6" xfId="0" applyNumberFormat="1" applyFont="1" applyFill="1" applyBorder="1"/>
    <xf numFmtId="3" fontId="6" fillId="2" borderId="0" xfId="0" applyNumberFormat="1" applyFont="1" applyFill="1"/>
    <xf numFmtId="0" fontId="3" fillId="0" borderId="0" xfId="0" applyFont="1" applyAlignment="1">
      <alignment horizontal="right"/>
    </xf>
    <xf numFmtId="0" fontId="0" fillId="0" borderId="25" xfId="0" applyBorder="1"/>
    <xf numFmtId="43" fontId="0" fillId="0" borderId="26" xfId="2" applyFont="1" applyFill="1" applyBorder="1" applyAlignment="1" applyProtection="1"/>
    <xf numFmtId="0" fontId="0" fillId="0" borderId="27" xfId="0" applyBorder="1"/>
    <xf numFmtId="43" fontId="0" fillId="0" borderId="0" xfId="2" applyFont="1" applyFill="1" applyBorder="1" applyAlignment="1" applyProtection="1"/>
    <xf numFmtId="0" fontId="1" fillId="0" borderId="31" xfId="0" applyFont="1" applyBorder="1"/>
    <xf numFmtId="43" fontId="0" fillId="0" borderId="10" xfId="2" applyFont="1" applyFill="1" applyBorder="1" applyAlignment="1" applyProtection="1"/>
    <xf numFmtId="0" fontId="1" fillId="0" borderId="27" xfId="0" applyFont="1" applyBorder="1"/>
    <xf numFmtId="0" fontId="1" fillId="0" borderId="28" xfId="0" applyFont="1" applyBorder="1"/>
    <xf numFmtId="43" fontId="0" fillId="0" borderId="16" xfId="2" applyFont="1" applyFill="1" applyBorder="1" applyAlignment="1" applyProtection="1"/>
    <xf numFmtId="0" fontId="15" fillId="0" borderId="0" xfId="3"/>
    <xf numFmtId="3" fontId="15" fillId="0" borderId="0" xfId="3" applyNumberFormat="1"/>
    <xf numFmtId="3" fontId="15" fillId="7" borderId="0" xfId="3" applyNumberFormat="1" applyFill="1"/>
    <xf numFmtId="164" fontId="7" fillId="0" borderId="3" xfId="2" applyNumberFormat="1" applyFont="1" applyFill="1" applyBorder="1"/>
    <xf numFmtId="166" fontId="7" fillId="0" borderId="3" xfId="1" applyNumberFormat="1" applyFont="1" applyFill="1" applyBorder="1"/>
    <xf numFmtId="0" fontId="3" fillId="0" borderId="0" xfId="0" applyFont="1" applyFill="1"/>
    <xf numFmtId="0" fontId="3" fillId="6" borderId="0" xfId="0" applyFont="1" applyFill="1" applyBorder="1"/>
    <xf numFmtId="0" fontId="0" fillId="0" borderId="26" xfId="0" applyBorder="1"/>
    <xf numFmtId="0" fontId="1" fillId="0" borderId="10" xfId="0" applyFont="1" applyBorder="1"/>
    <xf numFmtId="0" fontId="1" fillId="0" borderId="0" xfId="0" applyFont="1" applyBorder="1"/>
    <xf numFmtId="0" fontId="1" fillId="0" borderId="16" xfId="0" applyFont="1" applyBorder="1"/>
    <xf numFmtId="164" fontId="3" fillId="0" borderId="0" xfId="0" applyNumberFormat="1" applyFont="1" applyFill="1"/>
    <xf numFmtId="0" fontId="3" fillId="0" borderId="7" xfId="0" applyFont="1" applyFill="1" applyBorder="1"/>
    <xf numFmtId="3" fontId="3" fillId="0" borderId="3" xfId="0" applyNumberFormat="1" applyFont="1" applyFill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3" fillId="0" borderId="0" xfId="0" applyFont="1" applyFill="1" applyBorder="1"/>
    <xf numFmtId="3" fontId="3" fillId="0" borderId="0" xfId="0" applyNumberFormat="1" applyFont="1" applyFill="1" applyBorder="1"/>
    <xf numFmtId="164" fontId="3" fillId="0" borderId="0" xfId="1" applyNumberFormat="1" applyFont="1" applyFill="1" applyBorder="1"/>
    <xf numFmtId="0" fontId="4" fillId="0" borderId="0" xfId="0" applyFont="1" applyFill="1" applyBorder="1"/>
    <xf numFmtId="3" fontId="4" fillId="0" borderId="0" xfId="0" applyNumberFormat="1" applyFont="1" applyFill="1" applyBorder="1"/>
    <xf numFmtId="165" fontId="3" fillId="0" borderId="0" xfId="1" applyNumberFormat="1" applyFont="1" applyFill="1" applyBorder="1"/>
    <xf numFmtId="41" fontId="6" fillId="0" borderId="0" xfId="0" applyNumberFormat="1" applyFont="1" applyFill="1" applyBorder="1"/>
    <xf numFmtId="0" fontId="3" fillId="3" borderId="8" xfId="0" applyFont="1" applyFill="1" applyBorder="1"/>
    <xf numFmtId="164" fontId="3" fillId="0" borderId="8" xfId="2" applyNumberFormat="1" applyFont="1" applyFill="1" applyBorder="1"/>
    <xf numFmtId="0" fontId="3" fillId="0" borderId="32" xfId="0" applyFont="1" applyFill="1" applyBorder="1"/>
    <xf numFmtId="164" fontId="3" fillId="0" borderId="32" xfId="2" applyNumberFormat="1" applyFont="1" applyFill="1" applyBorder="1"/>
    <xf numFmtId="164" fontId="7" fillId="0" borderId="32" xfId="2" applyNumberFormat="1" applyFont="1" applyFill="1" applyBorder="1"/>
    <xf numFmtId="166" fontId="7" fillId="0" borderId="32" xfId="1" applyNumberFormat="1" applyFont="1" applyFill="1" applyBorder="1"/>
    <xf numFmtId="166" fontId="3" fillId="0" borderId="32" xfId="1" applyNumberFormat="1" applyFont="1" applyFill="1" applyBorder="1"/>
    <xf numFmtId="0" fontId="3" fillId="3" borderId="32" xfId="0" applyFont="1" applyFill="1" applyBorder="1"/>
    <xf numFmtId="0" fontId="3" fillId="0" borderId="5" xfId="0" applyFont="1" applyFill="1" applyBorder="1"/>
    <xf numFmtId="0" fontId="3" fillId="0" borderId="2" xfId="0" applyFont="1" applyFill="1" applyBorder="1"/>
    <xf numFmtId="43" fontId="5" fillId="3" borderId="6" xfId="1" applyFont="1" applyFill="1" applyBorder="1"/>
    <xf numFmtId="0" fontId="3" fillId="0" borderId="6" xfId="0" applyFont="1" applyBorder="1"/>
    <xf numFmtId="165" fontId="4" fillId="0" borderId="15" xfId="1" applyNumberFormat="1" applyFont="1" applyBorder="1"/>
    <xf numFmtId="0" fontId="0" fillId="8" borderId="0" xfId="0" applyFont="1" applyFill="1"/>
    <xf numFmtId="0" fontId="12" fillId="8" borderId="0" xfId="0" applyFont="1" applyFill="1"/>
    <xf numFmtId="165" fontId="4" fillId="0" borderId="15" xfId="1" applyNumberFormat="1" applyFont="1" applyFill="1" applyBorder="1"/>
    <xf numFmtId="3" fontId="3" fillId="0" borderId="7" xfId="1" applyNumberFormat="1" applyFont="1" applyBorder="1"/>
    <xf numFmtId="165" fontId="3" fillId="0" borderId="7" xfId="1" applyNumberFormat="1" applyFont="1" applyBorder="1"/>
    <xf numFmtId="3" fontId="3" fillId="0" borderId="15" xfId="1" applyNumberFormat="1" applyFont="1" applyBorder="1"/>
    <xf numFmtId="43" fontId="3" fillId="0" borderId="0" xfId="1" applyNumberFormat="1" applyFont="1"/>
    <xf numFmtId="10" fontId="3" fillId="0" borderId="0" xfId="4" applyNumberFormat="1" applyFont="1"/>
    <xf numFmtId="3" fontId="5" fillId="3" borderId="33" xfId="1" applyNumberFormat="1" applyFont="1" applyFill="1" applyBorder="1"/>
    <xf numFmtId="0" fontId="5" fillId="3" borderId="3" xfId="0" applyFont="1" applyFill="1" applyBorder="1" applyAlignment="1">
      <alignment horizontal="center"/>
    </xf>
    <xf numFmtId="3" fontId="4" fillId="0" borderId="34" xfId="0" applyNumberFormat="1" applyFont="1" applyBorder="1"/>
    <xf numFmtId="165" fontId="5" fillId="3" borderId="17" xfId="1" applyNumberFormat="1" applyFont="1" applyFill="1" applyBorder="1"/>
    <xf numFmtId="164" fontId="3" fillId="0" borderId="3" xfId="2" applyNumberFormat="1" applyFont="1" applyFill="1" applyBorder="1" applyAlignment="1">
      <alignment horizontal="right"/>
    </xf>
    <xf numFmtId="0" fontId="3" fillId="0" borderId="17" xfId="0" applyFont="1" applyFill="1" applyBorder="1"/>
    <xf numFmtId="3" fontId="3" fillId="0" borderId="9" xfId="0" applyNumberFormat="1" applyFont="1" applyFill="1" applyBorder="1"/>
    <xf numFmtId="0" fontId="0" fillId="8" borderId="0" xfId="0" applyFill="1"/>
    <xf numFmtId="0" fontId="5" fillId="3" borderId="7" xfId="0" applyFont="1" applyFill="1" applyBorder="1" applyAlignment="1">
      <alignment horizontal="center"/>
    </xf>
    <xf numFmtId="165" fontId="3" fillId="0" borderId="0" xfId="1" applyNumberFormat="1" applyFont="1" applyBorder="1"/>
    <xf numFmtId="0" fontId="5" fillId="3" borderId="0" xfId="0" applyFont="1" applyFill="1" applyBorder="1" applyAlignment="1">
      <alignment horizontal="center"/>
    </xf>
    <xf numFmtId="165" fontId="13" fillId="0" borderId="13" xfId="1" applyNumberFormat="1" applyFont="1" applyBorder="1"/>
    <xf numFmtId="0" fontId="0" fillId="0" borderId="7" xfId="0" applyBorder="1"/>
    <xf numFmtId="0" fontId="3" fillId="8" borderId="0" xfId="0" applyFont="1" applyFill="1"/>
    <xf numFmtId="3" fontId="4" fillId="0" borderId="22" xfId="0" applyNumberFormat="1" applyFont="1" applyBorder="1"/>
    <xf numFmtId="0" fontId="5" fillId="0" borderId="11" xfId="0" applyFont="1" applyFill="1" applyBorder="1" applyAlignment="1">
      <alignment horizontal="center"/>
    </xf>
  </cellXfs>
  <cellStyles count="5">
    <cellStyle name="Komma" xfId="1" builtinId="3"/>
    <cellStyle name="Komma 2" xfId="2" xr:uid="{557D16E4-1F4B-44CA-A22D-F83493D34434}"/>
    <cellStyle name="Normal" xfId="0" builtinId="0"/>
    <cellStyle name="Normal_Investeringsoversikter 22-2 (2)" xfId="3" xr:uid="{14D9117F-9E46-4D83-99DF-0BD4C501D805}"/>
    <cellStyle name="Pros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84</xdr:row>
      <xdr:rowOff>0</xdr:rowOff>
    </xdr:from>
    <xdr:to>
      <xdr:col>12</xdr:col>
      <xdr:colOff>170518</xdr:colOff>
      <xdr:row>111</xdr:row>
      <xdr:rowOff>145486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67625" y="14220825"/>
          <a:ext cx="7457143" cy="45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Q65"/>
  <sheetViews>
    <sheetView showGridLines="0" tabSelected="1" zoomScaleNormal="100" workbookViewId="0">
      <selection activeCell="A29" sqref="A29"/>
    </sheetView>
  </sheetViews>
  <sheetFormatPr baseColWidth="10" defaultRowHeight="15" x14ac:dyDescent="0.25"/>
  <cols>
    <col min="1" max="1" width="45.5703125" customWidth="1"/>
    <col min="2" max="2" width="14.42578125" bestFit="1" customWidth="1"/>
    <col min="3" max="3" width="13.85546875" bestFit="1" customWidth="1"/>
    <col min="4" max="7" width="14.85546875" bestFit="1" customWidth="1"/>
    <col min="9" max="9" width="13.5703125" customWidth="1"/>
    <col min="10" max="13" width="15.42578125" customWidth="1"/>
    <col min="14" max="15" width="14.140625" bestFit="1" customWidth="1"/>
    <col min="16" max="16" width="13.42578125" customWidth="1"/>
  </cols>
  <sheetData>
    <row r="1" spans="1:17" ht="15.75" thickBot="1" x14ac:dyDescent="0.3">
      <c r="C1" s="112"/>
      <c r="D1" s="66"/>
      <c r="I1" s="206" t="s">
        <v>229</v>
      </c>
      <c r="J1" s="221"/>
      <c r="K1" s="221"/>
      <c r="L1" s="221"/>
      <c r="M1" s="221"/>
      <c r="N1" s="207"/>
      <c r="O1" s="221"/>
      <c r="P1" s="221"/>
      <c r="Q1" s="221"/>
    </row>
    <row r="2" spans="1:17" x14ac:dyDescent="0.25">
      <c r="A2" s="64" t="s">
        <v>123</v>
      </c>
      <c r="B2" s="80" t="s">
        <v>173</v>
      </c>
      <c r="C2" s="80" t="s">
        <v>2</v>
      </c>
      <c r="D2" s="65" t="s">
        <v>3</v>
      </c>
      <c r="E2" s="80" t="s">
        <v>4</v>
      </c>
      <c r="F2" s="65" t="s">
        <v>128</v>
      </c>
      <c r="G2" s="65" t="s">
        <v>170</v>
      </c>
      <c r="I2" t="s">
        <v>175</v>
      </c>
      <c r="J2" t="s">
        <v>127</v>
      </c>
      <c r="K2" t="s">
        <v>173</v>
      </c>
      <c r="L2" s="129" t="s">
        <v>2</v>
      </c>
      <c r="M2" s="121" t="s">
        <v>3</v>
      </c>
      <c r="N2" s="121" t="s">
        <v>4</v>
      </c>
      <c r="O2" s="121" t="s">
        <v>128</v>
      </c>
      <c r="P2" s="121" t="s">
        <v>170</v>
      </c>
    </row>
    <row r="3" spans="1:17" x14ac:dyDescent="0.25">
      <c r="A3" s="10" t="s">
        <v>79</v>
      </c>
      <c r="B3" s="55">
        <v>713577226</v>
      </c>
      <c r="C3" s="123">
        <v>-663240000</v>
      </c>
      <c r="D3" s="56">
        <v>-703238000</v>
      </c>
      <c r="E3" s="55">
        <v>-703238000</v>
      </c>
      <c r="F3" s="56">
        <v>-703238000</v>
      </c>
      <c r="G3" s="56">
        <v>-703238000</v>
      </c>
      <c r="I3" t="s">
        <v>176</v>
      </c>
    </row>
    <row r="4" spans="1:17" x14ac:dyDescent="0.25">
      <c r="A4" s="10" t="s">
        <v>80</v>
      </c>
      <c r="B4" s="55">
        <v>376058090</v>
      </c>
      <c r="C4" s="99">
        <v>-400919000</v>
      </c>
      <c r="D4" s="11">
        <v>-420192000</v>
      </c>
      <c r="E4" s="55">
        <v>-420192000</v>
      </c>
      <c r="F4" s="11">
        <v>-420192000</v>
      </c>
      <c r="G4" s="11">
        <v>-420192000</v>
      </c>
      <c r="I4" t="s">
        <v>53</v>
      </c>
      <c r="J4" t="s">
        <v>79</v>
      </c>
      <c r="K4" s="1">
        <v>-713577226</v>
      </c>
      <c r="L4" s="1">
        <v>-663240000</v>
      </c>
      <c r="M4" s="1">
        <v>-703238000</v>
      </c>
      <c r="N4" s="1">
        <v>-703238000</v>
      </c>
      <c r="O4" s="1">
        <v>-703238000</v>
      </c>
      <c r="P4" s="1">
        <v>-703238000</v>
      </c>
    </row>
    <row r="5" spans="1:17" x14ac:dyDescent="0.25">
      <c r="A5" s="10" t="s">
        <v>81</v>
      </c>
      <c r="B5" s="55">
        <v>33319769.600000001</v>
      </c>
      <c r="C5" s="99">
        <v>-31764723</v>
      </c>
      <c r="D5" s="11">
        <v>-29564723</v>
      </c>
      <c r="E5" s="55">
        <v>-46564723</v>
      </c>
      <c r="F5" s="11">
        <v>-46564723</v>
      </c>
      <c r="G5" s="11">
        <v>-46564723</v>
      </c>
      <c r="I5" t="s">
        <v>53</v>
      </c>
      <c r="J5" t="s">
        <v>80</v>
      </c>
      <c r="K5" s="1">
        <v>-376058090</v>
      </c>
      <c r="L5" s="1">
        <v>-400919000</v>
      </c>
      <c r="M5" s="1">
        <v>-420192000</v>
      </c>
      <c r="N5" s="1">
        <v>-420192000</v>
      </c>
      <c r="O5" s="1">
        <v>-420192000</v>
      </c>
      <c r="P5" s="1">
        <v>-420192000</v>
      </c>
    </row>
    <row r="6" spans="1:17" x14ac:dyDescent="0.25">
      <c r="A6" s="10" t="s">
        <v>82</v>
      </c>
      <c r="B6" s="55">
        <v>141000273.94</v>
      </c>
      <c r="C6" s="99">
        <v>-51126544</v>
      </c>
      <c r="D6" s="11">
        <v>-56116234</v>
      </c>
      <c r="E6" s="6">
        <v>-56116234</v>
      </c>
      <c r="F6" s="11">
        <v>-56116234</v>
      </c>
      <c r="G6" s="11">
        <v>-56116234</v>
      </c>
      <c r="I6" t="s">
        <v>53</v>
      </c>
      <c r="J6" t="s">
        <v>81</v>
      </c>
      <c r="K6" s="1">
        <v>-33319769</v>
      </c>
      <c r="L6" s="1">
        <v>-31764723</v>
      </c>
      <c r="M6" s="1">
        <v>-29564723</v>
      </c>
      <c r="N6" s="1">
        <v>-46564723</v>
      </c>
      <c r="O6" s="1">
        <v>-46564723</v>
      </c>
      <c r="P6" s="1">
        <v>-46564723</v>
      </c>
    </row>
    <row r="7" spans="1:17" x14ac:dyDescent="0.25">
      <c r="A7" s="17" t="s">
        <v>83</v>
      </c>
      <c r="B7" s="110">
        <v>1263955359.54</v>
      </c>
      <c r="C7" s="14">
        <v>-1147050267</v>
      </c>
      <c r="D7" s="21">
        <v>-1209110957</v>
      </c>
      <c r="E7" s="110">
        <v>-1226110957</v>
      </c>
      <c r="F7" s="21">
        <v>-1226110957</v>
      </c>
      <c r="G7" s="21">
        <v>-1226110957</v>
      </c>
      <c r="I7" t="s">
        <v>53</v>
      </c>
      <c r="J7" t="s">
        <v>82</v>
      </c>
      <c r="K7" s="1">
        <v>-141000274</v>
      </c>
      <c r="L7" s="1">
        <v>-51126544</v>
      </c>
      <c r="M7" s="1">
        <v>-56116234</v>
      </c>
      <c r="N7" s="1">
        <v>-56116234</v>
      </c>
      <c r="O7" s="1">
        <v>-56116234</v>
      </c>
      <c r="P7" s="1">
        <v>-56116234</v>
      </c>
    </row>
    <row r="8" spans="1:17" x14ac:dyDescent="0.25">
      <c r="A8" s="15" t="s">
        <v>84</v>
      </c>
      <c r="B8" s="55">
        <v>1108192250</v>
      </c>
      <c r="C8" s="99">
        <v>1069126362</v>
      </c>
      <c r="D8" s="56">
        <v>1132567797</v>
      </c>
      <c r="E8" s="55">
        <v>1108157622</v>
      </c>
      <c r="F8" s="56">
        <v>1095165717</v>
      </c>
      <c r="G8" s="56">
        <v>1085977240</v>
      </c>
      <c r="I8" t="s">
        <v>53</v>
      </c>
      <c r="J8" t="s">
        <v>83</v>
      </c>
      <c r="K8" s="1">
        <v>-1263955359</v>
      </c>
      <c r="L8" s="1">
        <v>-1147050267</v>
      </c>
      <c r="M8" s="1">
        <v>-1209110957</v>
      </c>
      <c r="N8" s="1">
        <v>-1226110957</v>
      </c>
      <c r="O8" s="1">
        <v>-1226110957</v>
      </c>
      <c r="P8" s="1">
        <v>-1226110957</v>
      </c>
    </row>
    <row r="9" spans="1:17" x14ac:dyDescent="0.25">
      <c r="A9" s="10" t="s">
        <v>85</v>
      </c>
      <c r="B9" s="55">
        <v>89093972</v>
      </c>
      <c r="C9" s="117">
        <v>81940390</v>
      </c>
      <c r="D9" s="11">
        <v>81940390</v>
      </c>
      <c r="E9" s="55">
        <v>81940390</v>
      </c>
      <c r="F9" s="11">
        <v>81940390</v>
      </c>
      <c r="G9" s="11">
        <v>81940390</v>
      </c>
      <c r="I9" t="s">
        <v>53</v>
      </c>
      <c r="J9" t="s">
        <v>84</v>
      </c>
      <c r="K9" s="1">
        <v>1108192316</v>
      </c>
      <c r="L9" s="1">
        <v>1069126363</v>
      </c>
      <c r="M9" s="1">
        <v>1132567797</v>
      </c>
      <c r="N9" s="1">
        <v>1108157622</v>
      </c>
      <c r="O9" s="1">
        <v>1095165717</v>
      </c>
      <c r="P9" s="1">
        <v>1085977240</v>
      </c>
    </row>
    <row r="10" spans="1:17" x14ac:dyDescent="0.25">
      <c r="A10" s="17" t="s">
        <v>86</v>
      </c>
      <c r="B10" s="110">
        <v>1197286222</v>
      </c>
      <c r="C10" s="125">
        <v>1151066752</v>
      </c>
      <c r="D10" s="21">
        <v>1214508187</v>
      </c>
      <c r="E10" s="110">
        <v>1190098012</v>
      </c>
      <c r="F10" s="21">
        <v>1177106107</v>
      </c>
      <c r="G10" s="21">
        <v>1167917630</v>
      </c>
      <c r="I10" t="s">
        <v>53</v>
      </c>
      <c r="J10" t="s">
        <v>85</v>
      </c>
      <c r="K10" s="1">
        <v>89093972</v>
      </c>
      <c r="L10" s="1">
        <v>81940390</v>
      </c>
      <c r="M10" s="1">
        <v>81940390</v>
      </c>
      <c r="N10" s="1">
        <v>81940390</v>
      </c>
      <c r="O10" s="1">
        <v>81940390</v>
      </c>
      <c r="P10" s="1">
        <v>81940390</v>
      </c>
    </row>
    <row r="11" spans="1:17" x14ac:dyDescent="0.25">
      <c r="A11" s="20" t="s">
        <v>87</v>
      </c>
      <c r="B11" s="115">
        <v>66669137.539999999</v>
      </c>
      <c r="C11" s="208">
        <v>4016485</v>
      </c>
      <c r="D11" s="21">
        <v>5397230</v>
      </c>
      <c r="E11" s="110">
        <v>-36012945</v>
      </c>
      <c r="F11" s="21">
        <v>-49004850</v>
      </c>
      <c r="G11" s="21">
        <v>-58193327</v>
      </c>
      <c r="I11" t="s">
        <v>53</v>
      </c>
      <c r="J11" t="s">
        <v>86</v>
      </c>
      <c r="K11" s="1">
        <v>1197286288</v>
      </c>
      <c r="L11" s="1">
        <v>1151066753</v>
      </c>
      <c r="M11" s="1">
        <v>1214508187</v>
      </c>
      <c r="N11" s="1">
        <v>1190098012</v>
      </c>
      <c r="O11" s="1">
        <v>1177106107</v>
      </c>
      <c r="P11" s="1">
        <v>1167917630</v>
      </c>
    </row>
    <row r="12" spans="1:17" x14ac:dyDescent="0.25">
      <c r="A12" s="10" t="s">
        <v>88</v>
      </c>
      <c r="B12" s="55">
        <v>-5839288.1399999997</v>
      </c>
      <c r="C12" s="99">
        <v>-8446500</v>
      </c>
      <c r="D12" s="11">
        <v>-9046500</v>
      </c>
      <c r="E12" s="55">
        <v>-9046500</v>
      </c>
      <c r="F12" s="11">
        <v>-9046500</v>
      </c>
      <c r="G12" s="11">
        <v>-9046500</v>
      </c>
      <c r="I12" t="s">
        <v>53</v>
      </c>
      <c r="J12" t="s">
        <v>87</v>
      </c>
      <c r="K12" s="1">
        <v>-66669071</v>
      </c>
      <c r="L12" s="1">
        <v>4016486</v>
      </c>
      <c r="M12" s="1">
        <v>5397230</v>
      </c>
      <c r="N12" s="1">
        <v>-36012945</v>
      </c>
      <c r="O12" s="1">
        <v>-49004850</v>
      </c>
      <c r="P12" s="1">
        <v>-58193327</v>
      </c>
    </row>
    <row r="13" spans="1:17" x14ac:dyDescent="0.25">
      <c r="A13" s="10" t="s">
        <v>89</v>
      </c>
      <c r="B13" s="55">
        <v>0</v>
      </c>
      <c r="C13" s="5">
        <v>0</v>
      </c>
      <c r="D13" s="11">
        <v>0</v>
      </c>
      <c r="E13" s="55">
        <v>0</v>
      </c>
      <c r="F13" s="11">
        <v>0</v>
      </c>
      <c r="G13" s="11">
        <v>0</v>
      </c>
      <c r="I13" t="s">
        <v>53</v>
      </c>
      <c r="J13" t="s">
        <v>88</v>
      </c>
      <c r="K13" s="1">
        <v>-5839287</v>
      </c>
      <c r="L13" s="1">
        <v>-8446500</v>
      </c>
      <c r="M13" s="1">
        <v>-9046500</v>
      </c>
      <c r="N13" s="1">
        <v>-9046500</v>
      </c>
      <c r="O13" s="1">
        <v>-9046500</v>
      </c>
      <c r="P13" s="1">
        <v>-9046500</v>
      </c>
    </row>
    <row r="14" spans="1:17" x14ac:dyDescent="0.25">
      <c r="A14" s="10" t="s">
        <v>90</v>
      </c>
      <c r="B14" s="55">
        <v>-11249.28</v>
      </c>
      <c r="C14" s="5">
        <v>0</v>
      </c>
      <c r="D14" s="11">
        <v>0</v>
      </c>
      <c r="E14" s="55">
        <v>0</v>
      </c>
      <c r="F14" s="11">
        <v>0</v>
      </c>
      <c r="G14" s="11">
        <v>0</v>
      </c>
      <c r="I14" t="s">
        <v>53</v>
      </c>
      <c r="J14" t="s">
        <v>90</v>
      </c>
      <c r="K14" s="1">
        <v>11249</v>
      </c>
      <c r="L14">
        <v>0</v>
      </c>
      <c r="M14">
        <v>0</v>
      </c>
      <c r="N14">
        <v>0</v>
      </c>
      <c r="O14">
        <v>0</v>
      </c>
      <c r="P14">
        <v>0</v>
      </c>
    </row>
    <row r="15" spans="1:17" x14ac:dyDescent="0.25">
      <c r="A15" s="53" t="s">
        <v>91</v>
      </c>
      <c r="B15" s="55">
        <v>35859153.909999996</v>
      </c>
      <c r="C15" s="99">
        <v>44754671</v>
      </c>
      <c r="D15" s="11">
        <v>45268605</v>
      </c>
      <c r="E15" s="55">
        <v>49238605</v>
      </c>
      <c r="F15" s="11">
        <v>50238605</v>
      </c>
      <c r="G15" s="11">
        <v>52238605</v>
      </c>
      <c r="I15" t="s">
        <v>53</v>
      </c>
      <c r="J15" t="s">
        <v>91</v>
      </c>
      <c r="K15" s="1">
        <v>35859157</v>
      </c>
      <c r="L15" s="1">
        <v>44754671</v>
      </c>
      <c r="M15" s="1">
        <v>45268605</v>
      </c>
      <c r="N15" s="1">
        <v>49238605</v>
      </c>
      <c r="O15" s="1">
        <v>50238605</v>
      </c>
      <c r="P15" s="1">
        <v>52238605</v>
      </c>
    </row>
    <row r="16" spans="1:17" x14ac:dyDescent="0.25">
      <c r="A16" s="53" t="s">
        <v>58</v>
      </c>
      <c r="B16" s="111">
        <v>67927216</v>
      </c>
      <c r="C16" s="117">
        <v>77139668</v>
      </c>
      <c r="D16" s="11">
        <v>83289668</v>
      </c>
      <c r="E16" s="55">
        <v>87289668</v>
      </c>
      <c r="F16" s="11">
        <v>95689668</v>
      </c>
      <c r="G16" s="11">
        <v>101989668</v>
      </c>
      <c r="I16" t="s">
        <v>53</v>
      </c>
      <c r="J16" t="s">
        <v>58</v>
      </c>
      <c r="K16" s="1">
        <v>67927216</v>
      </c>
      <c r="L16" s="1">
        <v>77139668</v>
      </c>
      <c r="M16" s="1">
        <v>83289668</v>
      </c>
      <c r="N16" s="1">
        <v>87289668</v>
      </c>
      <c r="O16" s="1">
        <v>95689668</v>
      </c>
      <c r="P16" s="1">
        <v>101989668</v>
      </c>
    </row>
    <row r="17" spans="1:17" x14ac:dyDescent="0.25">
      <c r="A17" s="17" t="s">
        <v>92</v>
      </c>
      <c r="B17" s="21">
        <v>-97958331.049999997</v>
      </c>
      <c r="C17" s="125">
        <v>113447839</v>
      </c>
      <c r="D17" s="21">
        <v>119511773</v>
      </c>
      <c r="E17" s="110">
        <v>127481773</v>
      </c>
      <c r="F17" s="21">
        <v>136881773</v>
      </c>
      <c r="G17" s="21">
        <v>145181773</v>
      </c>
      <c r="I17" t="s">
        <v>53</v>
      </c>
      <c r="J17" t="s">
        <v>92</v>
      </c>
      <c r="K17" s="1">
        <v>97958335</v>
      </c>
      <c r="L17" s="1">
        <v>113447839</v>
      </c>
      <c r="M17" s="1">
        <v>119511773</v>
      </c>
      <c r="N17" s="1">
        <v>127481773</v>
      </c>
      <c r="O17" s="1">
        <v>136881773</v>
      </c>
      <c r="P17" s="1">
        <v>145181773</v>
      </c>
    </row>
    <row r="18" spans="1:17" x14ac:dyDescent="0.25">
      <c r="A18" s="10" t="s">
        <v>93</v>
      </c>
      <c r="B18" s="54">
        <v>89093972</v>
      </c>
      <c r="C18" s="126">
        <v>-81940390</v>
      </c>
      <c r="D18" s="11">
        <v>-81940390</v>
      </c>
      <c r="E18" s="55">
        <v>-81940390</v>
      </c>
      <c r="F18" s="11">
        <v>-81940390</v>
      </c>
      <c r="G18" s="11">
        <v>-81940390</v>
      </c>
      <c r="I18" t="s">
        <v>53</v>
      </c>
      <c r="J18" t="s">
        <v>93</v>
      </c>
      <c r="K18" s="1">
        <v>-89093972</v>
      </c>
      <c r="L18" s="1">
        <v>-81940390</v>
      </c>
      <c r="M18" s="1">
        <v>-81940390</v>
      </c>
      <c r="N18" s="1">
        <v>-81940390</v>
      </c>
      <c r="O18" s="1">
        <v>-81940390</v>
      </c>
      <c r="P18" s="1">
        <v>-81940390</v>
      </c>
    </row>
    <row r="19" spans="1:17" x14ac:dyDescent="0.25">
      <c r="A19" s="17" t="s">
        <v>94</v>
      </c>
      <c r="B19" s="110">
        <v>57804778.490000002</v>
      </c>
      <c r="C19" s="125">
        <v>35523934</v>
      </c>
      <c r="D19" s="21">
        <v>42968613</v>
      </c>
      <c r="E19" s="110">
        <v>9528438</v>
      </c>
      <c r="F19" s="21">
        <v>5936533</v>
      </c>
      <c r="G19" s="21">
        <v>5048056</v>
      </c>
      <c r="I19" t="s">
        <v>53</v>
      </c>
      <c r="J19" t="s">
        <v>94</v>
      </c>
      <c r="K19" s="1">
        <v>-57804708</v>
      </c>
      <c r="L19" s="1">
        <v>35523935</v>
      </c>
      <c r="M19" s="1">
        <v>42968613</v>
      </c>
      <c r="N19" s="1">
        <v>9528438</v>
      </c>
      <c r="O19" s="1">
        <v>5936533</v>
      </c>
      <c r="P19" s="1">
        <v>5048056</v>
      </c>
    </row>
    <row r="20" spans="1:17" x14ac:dyDescent="0.25">
      <c r="A20" s="10" t="s">
        <v>95</v>
      </c>
      <c r="B20" s="10"/>
      <c r="C20" s="127">
        <v>0</v>
      </c>
      <c r="D20" s="89">
        <v>0</v>
      </c>
      <c r="E20" s="88">
        <v>0</v>
      </c>
      <c r="F20" s="89">
        <v>0</v>
      </c>
      <c r="G20" s="89">
        <v>0</v>
      </c>
      <c r="I20" t="s">
        <v>53</v>
      </c>
      <c r="J20" t="s">
        <v>96</v>
      </c>
      <c r="K20" s="1">
        <v>18717000</v>
      </c>
      <c r="L20" s="1">
        <v>1120000</v>
      </c>
      <c r="M20">
        <v>0</v>
      </c>
      <c r="N20">
        <v>0</v>
      </c>
      <c r="O20">
        <v>0</v>
      </c>
      <c r="P20">
        <v>0</v>
      </c>
    </row>
    <row r="21" spans="1:17" x14ac:dyDescent="0.25">
      <c r="A21" s="10" t="s">
        <v>96</v>
      </c>
      <c r="B21" s="55">
        <v>-18717000</v>
      </c>
      <c r="C21" s="99">
        <v>0</v>
      </c>
      <c r="D21" s="89">
        <v>0</v>
      </c>
      <c r="E21" s="88">
        <v>0</v>
      </c>
      <c r="F21" s="89">
        <v>0</v>
      </c>
      <c r="G21" s="89">
        <v>0</v>
      </c>
      <c r="I21" t="s">
        <v>53</v>
      </c>
      <c r="J21" t="s">
        <v>97</v>
      </c>
      <c r="K21" s="1">
        <v>-2765473</v>
      </c>
      <c r="L21" s="1">
        <v>2366484</v>
      </c>
      <c r="M21" s="1">
        <v>-3334717</v>
      </c>
      <c r="N21" s="1">
        <v>-1786717</v>
      </c>
      <c r="O21" s="1">
        <v>-1456000</v>
      </c>
      <c r="P21" s="1">
        <v>-1156000</v>
      </c>
    </row>
    <row r="22" spans="1:17" x14ac:dyDescent="0.25">
      <c r="A22" s="10" t="s">
        <v>97</v>
      </c>
      <c r="B22" s="55">
        <v>2765473.63</v>
      </c>
      <c r="C22" s="99">
        <v>2366484</v>
      </c>
      <c r="D22" s="11">
        <v>-3334717</v>
      </c>
      <c r="E22" s="7">
        <v>-1786717</v>
      </c>
      <c r="F22" s="11">
        <v>-1456000</v>
      </c>
      <c r="G22" s="11">
        <v>-1156000</v>
      </c>
      <c r="I22" t="s">
        <v>53</v>
      </c>
      <c r="J22" t="s">
        <v>98</v>
      </c>
      <c r="K22" s="1">
        <v>36958114</v>
      </c>
      <c r="L22" s="1">
        <v>-39010419</v>
      </c>
      <c r="M22" s="1">
        <v>-39633896</v>
      </c>
      <c r="N22" s="1">
        <v>-7741721</v>
      </c>
      <c r="O22" s="1">
        <v>-4480533</v>
      </c>
      <c r="P22" s="1">
        <v>-3892056</v>
      </c>
    </row>
    <row r="23" spans="1:17" x14ac:dyDescent="0.25">
      <c r="A23" s="10" t="s">
        <v>98</v>
      </c>
      <c r="B23" s="55">
        <v>-29285226.440000001</v>
      </c>
      <c r="C23" s="99">
        <v>-37890418</v>
      </c>
      <c r="D23" s="11">
        <v>-39633896</v>
      </c>
      <c r="E23" s="55">
        <v>-7741721</v>
      </c>
      <c r="F23" s="11">
        <v>-4480533</v>
      </c>
      <c r="G23" s="11">
        <v>-3892056</v>
      </c>
      <c r="I23" t="s">
        <v>53</v>
      </c>
      <c r="J23" t="s">
        <v>99</v>
      </c>
      <c r="K23" s="1">
        <v>12568026</v>
      </c>
      <c r="L23">
        <v>0</v>
      </c>
      <c r="M23">
        <v>0</v>
      </c>
      <c r="N23">
        <v>0</v>
      </c>
      <c r="O23">
        <v>0</v>
      </c>
      <c r="P23">
        <v>0</v>
      </c>
    </row>
    <row r="24" spans="1:17" x14ac:dyDescent="0.25">
      <c r="A24" s="22" t="s">
        <v>99</v>
      </c>
      <c r="B24" s="55">
        <v>-12568025.65</v>
      </c>
      <c r="C24" s="12">
        <v>0</v>
      </c>
      <c r="D24" s="89">
        <v>0</v>
      </c>
      <c r="E24" s="88">
        <v>0</v>
      </c>
      <c r="F24" s="89">
        <v>0</v>
      </c>
      <c r="G24" s="89">
        <v>0</v>
      </c>
      <c r="I24" t="s">
        <v>53</v>
      </c>
      <c r="J24" t="s">
        <v>100</v>
      </c>
      <c r="K24" s="1">
        <v>65477667</v>
      </c>
      <c r="L24" s="1">
        <v>-35523935</v>
      </c>
      <c r="M24" s="1">
        <v>-42968613</v>
      </c>
      <c r="N24" s="1">
        <v>-9528438</v>
      </c>
      <c r="O24" s="1">
        <v>-5936533</v>
      </c>
      <c r="P24" s="1">
        <v>-5048056</v>
      </c>
    </row>
    <row r="25" spans="1:17" ht="26.25" x14ac:dyDescent="0.25">
      <c r="A25" s="58" t="s">
        <v>100</v>
      </c>
      <c r="B25" s="21">
        <v>-57804778.460000001</v>
      </c>
      <c r="C25" s="125">
        <v>-35523934</v>
      </c>
      <c r="D25" s="21">
        <v>-42968613</v>
      </c>
      <c r="E25" s="110">
        <v>-9528438</v>
      </c>
      <c r="F25" s="21">
        <v>-5936533</v>
      </c>
      <c r="G25" s="21">
        <v>-5048056</v>
      </c>
      <c r="H25" s="226"/>
      <c r="M25">
        <v>0</v>
      </c>
      <c r="N25">
        <v>0</v>
      </c>
      <c r="O25">
        <v>0</v>
      </c>
      <c r="P25">
        <v>0</v>
      </c>
    </row>
    <row r="26" spans="1:17" ht="15.75" thickBot="1" x14ac:dyDescent="0.3">
      <c r="A26" s="57" t="s">
        <v>101</v>
      </c>
      <c r="B26" s="57"/>
      <c r="C26" s="128">
        <v>0</v>
      </c>
      <c r="D26" s="122">
        <v>0</v>
      </c>
      <c r="E26" s="214">
        <v>0</v>
      </c>
      <c r="F26" s="122">
        <v>0</v>
      </c>
      <c r="G26" s="122">
        <v>0</v>
      </c>
    </row>
    <row r="27" spans="1:17" x14ac:dyDescent="0.25">
      <c r="I27" s="101"/>
      <c r="J27" s="101"/>
      <c r="K27" s="101"/>
      <c r="L27" s="101"/>
      <c r="M27" s="101"/>
      <c r="N27" s="101"/>
      <c r="O27" s="101"/>
      <c r="P27" s="101"/>
    </row>
    <row r="28" spans="1:17" x14ac:dyDescent="0.25">
      <c r="I28" s="103"/>
      <c r="J28" s="102"/>
      <c r="K28" s="102"/>
      <c r="L28" s="102"/>
      <c r="M28" s="102"/>
      <c r="N28" s="101"/>
      <c r="O28" s="101"/>
      <c r="P28" s="101"/>
    </row>
    <row r="29" spans="1:17" x14ac:dyDescent="0.25">
      <c r="I29" s="103"/>
      <c r="J29" s="101"/>
      <c r="K29" s="101"/>
      <c r="L29" s="101"/>
      <c r="M29" s="101"/>
      <c r="N29" s="101"/>
      <c r="O29" s="101"/>
      <c r="P29" s="101"/>
    </row>
    <row r="30" spans="1:17" ht="15.75" thickBot="1" x14ac:dyDescent="0.3">
      <c r="D30" s="66"/>
      <c r="I30" s="206" t="str">
        <f>I1</f>
        <v>Oppdatert 13.01.2022 - oppdatert med vedtak fra kommunestyre 16/12-21. PS 189/2021 Budsjett og økonomiplan 2022-2025 og punkt 10 i verbalforslag, samt PS 187/21 (K-sak 16. des)</v>
      </c>
      <c r="J30" s="206"/>
      <c r="K30" s="206"/>
      <c r="L30" s="206"/>
      <c r="M30" s="206"/>
      <c r="N30" s="206"/>
      <c r="O30" s="206"/>
      <c r="P30" s="206"/>
      <c r="Q30" s="206"/>
    </row>
    <row r="31" spans="1:17" x14ac:dyDescent="0.25">
      <c r="A31" s="60" t="s">
        <v>129</v>
      </c>
      <c r="B31" s="59" t="s">
        <v>173</v>
      </c>
      <c r="C31" s="59" t="s">
        <v>2</v>
      </c>
      <c r="D31" s="59" t="s">
        <v>3</v>
      </c>
      <c r="E31" s="59" t="s">
        <v>4</v>
      </c>
      <c r="F31" s="59" t="s">
        <v>128</v>
      </c>
      <c r="G31" s="59" t="s">
        <v>170</v>
      </c>
      <c r="I31" t="s">
        <v>127</v>
      </c>
      <c r="J31" t="s">
        <v>177</v>
      </c>
      <c r="K31" t="s">
        <v>173</v>
      </c>
      <c r="L31" t="s">
        <v>2</v>
      </c>
      <c r="M31" s="121" t="s">
        <v>3</v>
      </c>
      <c r="N31" s="121" t="s">
        <v>4</v>
      </c>
      <c r="O31" s="121" t="s">
        <v>128</v>
      </c>
      <c r="P31" s="121" t="s">
        <v>170</v>
      </c>
    </row>
    <row r="32" spans="1:17" x14ac:dyDescent="0.25">
      <c r="A32" s="10"/>
      <c r="B32" s="10"/>
      <c r="C32" s="10"/>
      <c r="D32" s="10"/>
      <c r="E32" s="10"/>
      <c r="F32" s="10"/>
      <c r="G32" s="10"/>
      <c r="J32" t="s">
        <v>178</v>
      </c>
      <c r="M32" s="121"/>
      <c r="N32" s="121"/>
      <c r="O32" s="121"/>
      <c r="P32" s="121"/>
    </row>
    <row r="33" spans="1:16" x14ac:dyDescent="0.25">
      <c r="A33" s="61" t="s">
        <v>124</v>
      </c>
      <c r="B33" s="216">
        <v>-1108192250</v>
      </c>
      <c r="C33" s="217">
        <v>-1069126362</v>
      </c>
      <c r="D33" s="21">
        <v>-1132567797</v>
      </c>
      <c r="E33" s="110">
        <v>-1108157622</v>
      </c>
      <c r="F33" s="21">
        <v>-1095165717</v>
      </c>
      <c r="G33" s="21">
        <v>-1085977240</v>
      </c>
      <c r="I33" t="s">
        <v>179</v>
      </c>
      <c r="K33" s="1">
        <v>-497322977</v>
      </c>
      <c r="L33" s="1">
        <v>-425473414</v>
      </c>
      <c r="M33" s="1">
        <v>-415910207</v>
      </c>
      <c r="N33" s="1">
        <v>-422918956</v>
      </c>
      <c r="O33" s="1">
        <v>-422315788</v>
      </c>
      <c r="P33" s="1">
        <v>-420950120</v>
      </c>
    </row>
    <row r="34" spans="1:16" x14ac:dyDescent="0.25">
      <c r="A34" s="10"/>
      <c r="B34" s="215" t="s">
        <v>173</v>
      </c>
      <c r="C34" s="222" t="s">
        <v>2</v>
      </c>
      <c r="D34" s="215" t="s">
        <v>3</v>
      </c>
      <c r="E34" s="224" t="s">
        <v>4</v>
      </c>
      <c r="F34" s="215" t="s">
        <v>128</v>
      </c>
      <c r="G34" s="215" t="s">
        <v>170</v>
      </c>
      <c r="I34" t="s">
        <v>180</v>
      </c>
      <c r="K34" s="1">
        <v>1605515293</v>
      </c>
      <c r="L34" s="1">
        <v>1494599777</v>
      </c>
      <c r="M34" s="1">
        <v>1548478004</v>
      </c>
      <c r="N34" s="1">
        <v>1531076578</v>
      </c>
      <c r="O34" s="1">
        <v>1517481505</v>
      </c>
      <c r="P34" s="1">
        <v>1506927360</v>
      </c>
    </row>
    <row r="35" spans="1:16" x14ac:dyDescent="0.25">
      <c r="A35" s="10" t="s">
        <v>171</v>
      </c>
      <c r="B35" s="113">
        <v>33553265</v>
      </c>
      <c r="C35" s="99">
        <v>24717755</v>
      </c>
      <c r="D35" s="11">
        <v>7465082</v>
      </c>
      <c r="E35" s="6">
        <v>7465082</v>
      </c>
      <c r="F35" s="11">
        <v>7465082</v>
      </c>
      <c r="G35" s="11">
        <v>7465082</v>
      </c>
      <c r="I35" s="121" t="s">
        <v>181</v>
      </c>
      <c r="K35" s="1">
        <v>1108192316</v>
      </c>
      <c r="L35" s="1">
        <v>1069126363</v>
      </c>
      <c r="M35" s="1">
        <v>1132567797</v>
      </c>
      <c r="N35" s="1">
        <v>1108157622</v>
      </c>
      <c r="O35" s="1">
        <v>1095165717</v>
      </c>
      <c r="P35" s="1">
        <v>1085977240</v>
      </c>
    </row>
    <row r="36" spans="1:16" x14ac:dyDescent="0.25">
      <c r="A36" s="10" t="s">
        <v>103</v>
      </c>
      <c r="B36" s="113">
        <v>432093351</v>
      </c>
      <c r="C36" s="99">
        <v>423272536</v>
      </c>
      <c r="D36" s="11">
        <v>448629921</v>
      </c>
      <c r="E36" s="55">
        <v>442144377</v>
      </c>
      <c r="F36" s="11">
        <v>443159656</v>
      </c>
      <c r="G36" s="11">
        <v>442424935</v>
      </c>
      <c r="I36">
        <v>10</v>
      </c>
      <c r="J36" t="s">
        <v>182</v>
      </c>
    </row>
    <row r="37" spans="1:16" x14ac:dyDescent="0.25">
      <c r="A37" s="10" t="s">
        <v>104</v>
      </c>
      <c r="B37" s="113">
        <v>445976370</v>
      </c>
      <c r="C37" s="99">
        <v>445642234</v>
      </c>
      <c r="D37" s="11">
        <v>455249970</v>
      </c>
      <c r="E37" s="6">
        <v>452749970</v>
      </c>
      <c r="F37" s="11">
        <v>447596214</v>
      </c>
      <c r="G37" s="11">
        <v>441642458</v>
      </c>
      <c r="I37" t="s">
        <v>179</v>
      </c>
      <c r="K37" s="1">
        <v>-6471110</v>
      </c>
      <c r="L37" s="1">
        <v>-6799691</v>
      </c>
      <c r="M37" s="1">
        <v>-1481665</v>
      </c>
      <c r="N37" s="1">
        <v>-1481665</v>
      </c>
      <c r="O37" s="1">
        <v>-1481665</v>
      </c>
      <c r="P37" s="1">
        <v>-1481665</v>
      </c>
    </row>
    <row r="38" spans="1:16" x14ac:dyDescent="0.25">
      <c r="A38" s="10" t="s">
        <v>105</v>
      </c>
      <c r="B38" s="113">
        <v>113645350</v>
      </c>
      <c r="C38" s="99">
        <v>107532427</v>
      </c>
      <c r="D38" s="11">
        <v>108779122</v>
      </c>
      <c r="E38" s="6">
        <v>94526171</v>
      </c>
      <c r="F38" s="11">
        <v>87041171</v>
      </c>
      <c r="G38" s="11">
        <v>84541171</v>
      </c>
      <c r="I38" t="s">
        <v>180</v>
      </c>
      <c r="K38" s="1">
        <v>14921757</v>
      </c>
      <c r="L38" s="1">
        <v>16774829</v>
      </c>
      <c r="M38" s="1">
        <v>8946747</v>
      </c>
      <c r="N38" s="1">
        <v>8946747</v>
      </c>
      <c r="O38" s="1">
        <v>8946747</v>
      </c>
      <c r="P38" s="1">
        <v>8946747</v>
      </c>
    </row>
    <row r="39" spans="1:16" x14ac:dyDescent="0.25">
      <c r="A39" s="10" t="s">
        <v>172</v>
      </c>
      <c r="B39" s="113">
        <v>88856656</v>
      </c>
      <c r="C39" s="99">
        <v>79678334</v>
      </c>
      <c r="D39" s="11">
        <v>95245809</v>
      </c>
      <c r="E39" s="55">
        <v>94074129</v>
      </c>
      <c r="F39" s="11">
        <v>92705701</v>
      </c>
      <c r="G39" s="11">
        <v>92705701</v>
      </c>
      <c r="I39" s="121" t="s">
        <v>181</v>
      </c>
      <c r="K39" s="1">
        <v>8450647</v>
      </c>
      <c r="L39" s="1">
        <v>9975138</v>
      </c>
      <c r="M39" s="1">
        <v>7465082</v>
      </c>
      <c r="N39" s="1">
        <v>7465082</v>
      </c>
      <c r="O39" s="1">
        <v>7465082</v>
      </c>
      <c r="P39" s="1">
        <v>7465082</v>
      </c>
    </row>
    <row r="40" spans="1:16" x14ac:dyDescent="0.25">
      <c r="A40" s="10" t="s">
        <v>106</v>
      </c>
      <c r="B40" s="113">
        <v>-5932742</v>
      </c>
      <c r="C40" s="99">
        <v>-11716924</v>
      </c>
      <c r="D40" s="11">
        <v>17197893</v>
      </c>
      <c r="E40" s="6">
        <v>17197893</v>
      </c>
      <c r="F40" s="11">
        <v>17197893</v>
      </c>
      <c r="G40" s="11">
        <v>17197893</v>
      </c>
      <c r="I40">
        <v>20</v>
      </c>
      <c r="J40" t="s">
        <v>183</v>
      </c>
    </row>
    <row r="41" spans="1:16" ht="15.75" thickBot="1" x14ac:dyDescent="0.3">
      <c r="A41" s="204"/>
      <c r="B41" s="204"/>
      <c r="C41" s="223"/>
      <c r="D41" s="109"/>
      <c r="E41" s="225"/>
      <c r="F41" s="109"/>
      <c r="G41" s="109"/>
      <c r="I41" t="s">
        <v>179</v>
      </c>
      <c r="K41" s="1">
        <v>-102400943</v>
      </c>
      <c r="L41" s="1">
        <v>-73799583</v>
      </c>
      <c r="M41" s="1">
        <v>-65449432</v>
      </c>
      <c r="N41" s="1">
        <v>-65434119</v>
      </c>
      <c r="O41" s="1">
        <v>-65434119</v>
      </c>
      <c r="P41" s="1">
        <v>-65434119</v>
      </c>
    </row>
    <row r="42" spans="1:16" ht="15.75" thickBot="1" x14ac:dyDescent="0.3">
      <c r="A42" s="62" t="s">
        <v>102</v>
      </c>
      <c r="B42" s="203">
        <v>0</v>
      </c>
      <c r="C42" s="63">
        <v>0</v>
      </c>
      <c r="D42" s="63">
        <v>0</v>
      </c>
      <c r="E42" s="63">
        <v>0</v>
      </c>
      <c r="F42" s="63">
        <v>0</v>
      </c>
      <c r="G42" s="63">
        <v>0</v>
      </c>
      <c r="I42" t="s">
        <v>180</v>
      </c>
      <c r="K42" s="1">
        <v>534494331</v>
      </c>
      <c r="L42" s="1">
        <v>497072119</v>
      </c>
      <c r="M42" s="1">
        <v>514079353</v>
      </c>
      <c r="N42" s="1">
        <v>507578496</v>
      </c>
      <c r="O42" s="1">
        <v>508593775</v>
      </c>
      <c r="P42" s="1">
        <v>507859054</v>
      </c>
    </row>
    <row r="43" spans="1:16" x14ac:dyDescent="0.25">
      <c r="I43" s="121" t="s">
        <v>181</v>
      </c>
      <c r="K43" s="1">
        <v>432093388</v>
      </c>
      <c r="L43" s="1">
        <v>423272536</v>
      </c>
      <c r="M43" s="1">
        <v>448629921</v>
      </c>
      <c r="N43" s="1">
        <v>442144377</v>
      </c>
      <c r="O43" s="1">
        <v>443159656</v>
      </c>
      <c r="P43" s="1">
        <v>442424935</v>
      </c>
    </row>
    <row r="44" spans="1:16" x14ac:dyDescent="0.25">
      <c r="I44">
        <v>30</v>
      </c>
      <c r="J44" t="s">
        <v>184</v>
      </c>
    </row>
    <row r="45" spans="1:16" x14ac:dyDescent="0.25">
      <c r="I45" t="s">
        <v>179</v>
      </c>
      <c r="K45" s="1">
        <v>-208410255</v>
      </c>
      <c r="L45" s="1">
        <v>-172993236</v>
      </c>
      <c r="M45" s="1">
        <v>-174153772</v>
      </c>
      <c r="N45" s="1">
        <v>-174165334</v>
      </c>
      <c r="O45" s="1">
        <v>-170424666</v>
      </c>
      <c r="P45" s="1">
        <v>-166683998</v>
      </c>
    </row>
    <row r="46" spans="1:16" x14ac:dyDescent="0.25">
      <c r="I46" t="s">
        <v>180</v>
      </c>
      <c r="K46" s="1">
        <v>654386633</v>
      </c>
      <c r="L46" s="1">
        <v>618635471</v>
      </c>
      <c r="M46" s="1">
        <v>629403742</v>
      </c>
      <c r="N46" s="1">
        <v>626915304</v>
      </c>
      <c r="O46" s="1">
        <v>618020880</v>
      </c>
      <c r="P46" s="1">
        <v>608326456</v>
      </c>
    </row>
    <row r="47" spans="1:16" x14ac:dyDescent="0.25">
      <c r="A47" s="100"/>
      <c r="I47" s="121" t="s">
        <v>181</v>
      </c>
      <c r="K47" s="1">
        <v>445976378</v>
      </c>
      <c r="L47" s="1">
        <v>445642235</v>
      </c>
      <c r="M47" s="1">
        <v>455249970</v>
      </c>
      <c r="N47" s="1">
        <v>452749970</v>
      </c>
      <c r="O47" s="1">
        <v>447596214</v>
      </c>
      <c r="P47" s="1">
        <v>441642458</v>
      </c>
    </row>
    <row r="48" spans="1:16" x14ac:dyDescent="0.25">
      <c r="I48">
        <v>40</v>
      </c>
      <c r="J48" t="s">
        <v>185</v>
      </c>
    </row>
    <row r="49" spans="9:16" x14ac:dyDescent="0.25">
      <c r="I49" t="s">
        <v>179</v>
      </c>
      <c r="K49" s="1">
        <v>-156276187</v>
      </c>
      <c r="L49" s="1">
        <v>-159249285</v>
      </c>
      <c r="M49" s="1">
        <v>-165490616</v>
      </c>
      <c r="N49" s="1">
        <v>-172503116</v>
      </c>
      <c r="O49" s="1">
        <v>-175640616</v>
      </c>
      <c r="P49" s="1">
        <v>-178015616</v>
      </c>
    </row>
    <row r="50" spans="9:16" x14ac:dyDescent="0.25">
      <c r="I50" t="s">
        <v>180</v>
      </c>
      <c r="K50" s="1">
        <v>269921545</v>
      </c>
      <c r="L50" s="1">
        <v>266781712</v>
      </c>
      <c r="M50" s="1">
        <v>274269738</v>
      </c>
      <c r="N50" s="1">
        <v>267029287</v>
      </c>
      <c r="O50" s="1">
        <v>262681787</v>
      </c>
      <c r="P50" s="1">
        <v>262556787</v>
      </c>
    </row>
    <row r="51" spans="9:16" x14ac:dyDescent="0.25">
      <c r="I51" s="121" t="s">
        <v>181</v>
      </c>
      <c r="K51" s="1">
        <v>113645358</v>
      </c>
      <c r="L51" s="1">
        <v>107532427</v>
      </c>
      <c r="M51" s="1">
        <v>108779122</v>
      </c>
      <c r="N51" s="1">
        <v>94526171</v>
      </c>
      <c r="O51" s="1">
        <v>87041171</v>
      </c>
      <c r="P51" s="1">
        <v>84541171</v>
      </c>
    </row>
    <row r="52" spans="9:16" x14ac:dyDescent="0.25">
      <c r="I52">
        <v>50</v>
      </c>
      <c r="J52" t="s">
        <v>186</v>
      </c>
    </row>
    <row r="53" spans="9:16" x14ac:dyDescent="0.25">
      <c r="I53" t="s">
        <v>179</v>
      </c>
      <c r="K53" s="1">
        <v>-21695655</v>
      </c>
      <c r="L53" s="1">
        <v>-7758607</v>
      </c>
      <c r="M53" s="1">
        <v>-7383972</v>
      </c>
      <c r="N53" s="1">
        <v>-7383972</v>
      </c>
      <c r="O53" s="1">
        <v>-7383972</v>
      </c>
      <c r="P53" s="1">
        <v>-7383972</v>
      </c>
    </row>
    <row r="54" spans="9:16" x14ac:dyDescent="0.25">
      <c r="I54" t="s">
        <v>180</v>
      </c>
      <c r="K54" s="1">
        <v>135654943</v>
      </c>
      <c r="L54" s="1">
        <v>102179558</v>
      </c>
      <c r="M54" s="1">
        <v>102629781</v>
      </c>
      <c r="N54" s="1">
        <v>101458101</v>
      </c>
      <c r="O54" s="1">
        <v>100089673</v>
      </c>
      <c r="P54" s="1">
        <v>100089673</v>
      </c>
    </row>
    <row r="55" spans="9:16" x14ac:dyDescent="0.25">
      <c r="I55" s="121" t="s">
        <v>181</v>
      </c>
      <c r="K55" s="1">
        <v>113959288</v>
      </c>
      <c r="L55" s="1">
        <v>94420951</v>
      </c>
      <c r="M55" s="1">
        <v>95245809</v>
      </c>
      <c r="N55" s="1">
        <v>94074129</v>
      </c>
      <c r="O55" s="1">
        <v>92705701</v>
      </c>
      <c r="P55" s="1">
        <v>92705701</v>
      </c>
    </row>
    <row r="56" spans="9:16" x14ac:dyDescent="0.25">
      <c r="I56">
        <v>80</v>
      </c>
      <c r="J56" t="s">
        <v>187</v>
      </c>
    </row>
    <row r="57" spans="9:16" x14ac:dyDescent="0.25">
      <c r="I57" t="s">
        <v>179</v>
      </c>
      <c r="K57" s="1">
        <v>-2068827</v>
      </c>
      <c r="L57" s="1">
        <v>-4873012</v>
      </c>
      <c r="M57" s="1">
        <v>-1950750</v>
      </c>
      <c r="N57" s="1">
        <v>-1950750</v>
      </c>
      <c r="O57" s="1">
        <v>-1950750</v>
      </c>
      <c r="P57" s="1">
        <v>-1950750</v>
      </c>
    </row>
    <row r="58" spans="9:16" x14ac:dyDescent="0.25">
      <c r="I58" t="s">
        <v>180</v>
      </c>
      <c r="K58" s="1">
        <v>-3863916</v>
      </c>
      <c r="L58" s="1">
        <v>-6843912</v>
      </c>
      <c r="M58" s="1">
        <v>19148643</v>
      </c>
      <c r="N58" s="1">
        <v>19148643</v>
      </c>
      <c r="O58" s="1">
        <v>19148643</v>
      </c>
      <c r="P58" s="1">
        <v>19148643</v>
      </c>
    </row>
    <row r="59" spans="9:16" x14ac:dyDescent="0.25">
      <c r="I59" s="121" t="s">
        <v>181</v>
      </c>
      <c r="K59" s="1">
        <v>-5932743</v>
      </c>
      <c r="L59" s="1">
        <v>-11716924</v>
      </c>
      <c r="M59" s="1">
        <v>17197893</v>
      </c>
      <c r="N59" s="1">
        <v>17197893</v>
      </c>
      <c r="O59" s="1">
        <v>17197893</v>
      </c>
      <c r="P59" s="1">
        <v>17197893</v>
      </c>
    </row>
    <row r="60" spans="9:16" x14ac:dyDescent="0.25">
      <c r="I60" s="101"/>
      <c r="J60" s="101"/>
      <c r="K60" s="101"/>
      <c r="L60" s="101"/>
      <c r="M60" s="101"/>
      <c r="N60" s="101"/>
      <c r="O60" s="101"/>
      <c r="P60" s="101"/>
    </row>
    <row r="61" spans="9:16" x14ac:dyDescent="0.25">
      <c r="I61" s="101"/>
      <c r="J61" s="101"/>
      <c r="K61" s="101"/>
      <c r="L61" s="101"/>
      <c r="M61" s="101"/>
      <c r="N61" s="101"/>
      <c r="O61" s="101"/>
      <c r="P61" s="101"/>
    </row>
    <row r="62" spans="9:16" x14ac:dyDescent="0.25">
      <c r="I62" s="101"/>
      <c r="J62" s="101"/>
      <c r="K62" s="101"/>
      <c r="L62" s="101"/>
      <c r="M62" s="101"/>
      <c r="N62" s="101"/>
      <c r="O62" s="101"/>
      <c r="P62" s="101"/>
    </row>
    <row r="63" spans="9:16" x14ac:dyDescent="0.25">
      <c r="I63" s="101"/>
      <c r="J63" s="101"/>
      <c r="K63" s="101"/>
      <c r="L63" s="101"/>
      <c r="M63" s="101"/>
      <c r="N63" s="101"/>
      <c r="O63" s="101"/>
      <c r="P63" s="101"/>
    </row>
    <row r="64" spans="9:16" x14ac:dyDescent="0.25">
      <c r="I64" s="101"/>
      <c r="J64" s="101"/>
      <c r="K64" s="101"/>
      <c r="L64" s="101"/>
      <c r="M64" s="101"/>
      <c r="N64" s="101"/>
      <c r="O64" s="101"/>
      <c r="P64" s="101"/>
    </row>
    <row r="65" spans="9:16" x14ac:dyDescent="0.25">
      <c r="I65" s="101"/>
      <c r="J65" s="101"/>
      <c r="K65" s="101"/>
      <c r="L65" s="101"/>
      <c r="M65" s="101"/>
      <c r="N65" s="101"/>
      <c r="O65" s="101"/>
      <c r="P65" s="101"/>
    </row>
  </sheetData>
  <phoneticPr fontId="9" type="noConversion"/>
  <pageMargins left="0.7" right="0.7" top="0.75" bottom="0.75" header="0.3" footer="0.3"/>
  <pageSetup paperSize="9" orientation="landscape" r:id="rId1"/>
  <rowBreaks count="1" manualBreakCount="1">
    <brk id="2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P39"/>
  <sheetViews>
    <sheetView showGridLines="0" zoomScaleNormal="100" workbookViewId="0">
      <selection activeCell="F8" sqref="F8"/>
    </sheetView>
  </sheetViews>
  <sheetFormatPr baseColWidth="10" defaultColWidth="11.42578125" defaultRowHeight="12.75" x14ac:dyDescent="0.2"/>
  <cols>
    <col min="1" max="1" width="47.140625" style="2" bestFit="1" customWidth="1"/>
    <col min="2" max="2" width="14.42578125" style="2" bestFit="1" customWidth="1"/>
    <col min="3" max="3" width="13.85546875" style="2" customWidth="1"/>
    <col min="4" max="7" width="14.85546875" style="2" bestFit="1" customWidth="1"/>
    <col min="8" max="8" width="11.42578125" style="2"/>
    <col min="9" max="9" width="4.140625" style="2" customWidth="1"/>
    <col min="10" max="10" width="59.42578125" style="2" bestFit="1" customWidth="1"/>
    <col min="11" max="12" width="14.85546875" style="2" bestFit="1" customWidth="1"/>
    <col min="13" max="14" width="15" style="2" bestFit="1" customWidth="1"/>
    <col min="15" max="16" width="14.85546875" style="2" bestFit="1" customWidth="1"/>
    <col min="17" max="16384" width="11.42578125" style="2"/>
  </cols>
  <sheetData>
    <row r="1" spans="1:16" ht="15.75" thickBot="1" x14ac:dyDescent="0.3">
      <c r="I1" s="227" t="str">
        <f>'Driftsoversikter 22-25'!I1</f>
        <v>Oppdatert 13.01.2022 - oppdatert med vedtak fra kommunestyre 16/12-21. PS 189/2021 Budsjett og økonomiplan 2022-2025 og punkt 10 i verbalforslag, samt PS 187/21 (K-sak 16. des)</v>
      </c>
      <c r="J1" s="227"/>
      <c r="K1" s="227"/>
      <c r="L1" s="227"/>
      <c r="M1" s="206"/>
      <c r="N1" s="207"/>
      <c r="O1" s="227"/>
      <c r="P1" s="227"/>
    </row>
    <row r="2" spans="1:16" ht="15" x14ac:dyDescent="0.25">
      <c r="A2" s="81" t="s">
        <v>125</v>
      </c>
      <c r="B2" s="81" t="s">
        <v>173</v>
      </c>
      <c r="C2" s="229" t="s">
        <v>2</v>
      </c>
      <c r="D2" s="82" t="s">
        <v>3</v>
      </c>
      <c r="E2" s="82" t="s">
        <v>4</v>
      </c>
      <c r="F2" s="82" t="s">
        <v>128</v>
      </c>
      <c r="G2" s="82" t="s">
        <v>170</v>
      </c>
      <c r="I2"/>
      <c r="J2" t="s">
        <v>127</v>
      </c>
      <c r="K2" t="s">
        <v>173</v>
      </c>
      <c r="L2" t="s">
        <v>2</v>
      </c>
      <c r="M2" s="121" t="s">
        <v>3</v>
      </c>
      <c r="N2" s="121" t="s">
        <v>4</v>
      </c>
      <c r="O2" s="121" t="s">
        <v>128</v>
      </c>
      <c r="P2" s="121" t="s">
        <v>170</v>
      </c>
    </row>
    <row r="3" spans="1:16" ht="15" x14ac:dyDescent="0.25">
      <c r="A3" s="5"/>
      <c r="B3" s="5"/>
      <c r="C3" s="5"/>
      <c r="D3" s="10"/>
      <c r="E3" s="10"/>
      <c r="F3" s="10"/>
      <c r="G3" s="10"/>
      <c r="I3"/>
      <c r="J3"/>
      <c r="K3"/>
      <c r="L3"/>
      <c r="M3"/>
      <c r="N3"/>
      <c r="O3"/>
      <c r="P3"/>
    </row>
    <row r="4" spans="1:16" ht="15" x14ac:dyDescent="0.25">
      <c r="A4" s="5" t="s">
        <v>79</v>
      </c>
      <c r="B4" s="11">
        <v>-713577226</v>
      </c>
      <c r="C4" s="99">
        <v>-663240000</v>
      </c>
      <c r="D4" s="11">
        <v>-703238000</v>
      </c>
      <c r="E4" s="11">
        <v>-703238000</v>
      </c>
      <c r="F4" s="11">
        <v>-703238000</v>
      </c>
      <c r="G4" s="11">
        <v>-703238000</v>
      </c>
      <c r="I4"/>
      <c r="J4" t="s">
        <v>79</v>
      </c>
      <c r="K4" s="1">
        <v>-713577226</v>
      </c>
      <c r="L4" s="1">
        <v>-663240000</v>
      </c>
      <c r="M4" s="1">
        <v>-703238000</v>
      </c>
      <c r="N4" s="1">
        <v>-703238000</v>
      </c>
      <c r="O4" s="1">
        <v>-703238000</v>
      </c>
      <c r="P4" s="1">
        <v>-703238000</v>
      </c>
    </row>
    <row r="5" spans="1:16" ht="15" x14ac:dyDescent="0.25">
      <c r="A5" s="5" t="s">
        <v>80</v>
      </c>
      <c r="B5" s="11">
        <v>-376058090</v>
      </c>
      <c r="C5" s="99">
        <v>-400919000</v>
      </c>
      <c r="D5" s="11">
        <v>-420192000</v>
      </c>
      <c r="E5" s="11">
        <v>-420192000</v>
      </c>
      <c r="F5" s="11">
        <v>-420192000</v>
      </c>
      <c r="G5" s="11">
        <v>-420192000</v>
      </c>
      <c r="I5"/>
      <c r="J5" t="s">
        <v>80</v>
      </c>
      <c r="K5" s="1">
        <v>-376058090</v>
      </c>
      <c r="L5" s="1">
        <v>-400919000</v>
      </c>
      <c r="M5" s="1">
        <v>-420192000</v>
      </c>
      <c r="N5" s="1">
        <v>-420192000</v>
      </c>
      <c r="O5" s="1">
        <v>-420192000</v>
      </c>
      <c r="P5" s="1">
        <v>-420192000</v>
      </c>
    </row>
    <row r="6" spans="1:16" ht="15" x14ac:dyDescent="0.25">
      <c r="A6" s="5" t="s">
        <v>81</v>
      </c>
      <c r="B6" s="11">
        <v>-33319769.600000001</v>
      </c>
      <c r="C6" s="99">
        <v>-31764723</v>
      </c>
      <c r="D6" s="11">
        <v>-29564723</v>
      </c>
      <c r="E6" s="11">
        <v>-46564723</v>
      </c>
      <c r="F6" s="11">
        <v>-46564723</v>
      </c>
      <c r="G6" s="11">
        <v>-46564723</v>
      </c>
      <c r="I6"/>
      <c r="J6" t="s">
        <v>81</v>
      </c>
      <c r="K6" s="1">
        <v>-33319769</v>
      </c>
      <c r="L6" s="1">
        <v>-31764723</v>
      </c>
      <c r="M6" s="1">
        <v>-29564723</v>
      </c>
      <c r="N6" s="1">
        <v>-46564723</v>
      </c>
      <c r="O6" s="1">
        <v>-46564723</v>
      </c>
      <c r="P6" s="1">
        <v>-46564723</v>
      </c>
    </row>
    <row r="7" spans="1:16" ht="15" x14ac:dyDescent="0.25">
      <c r="A7" s="5" t="s">
        <v>107</v>
      </c>
      <c r="B7" s="11">
        <v>-304584</v>
      </c>
      <c r="C7" s="99">
        <v>0</v>
      </c>
      <c r="D7" s="11">
        <v>-300000</v>
      </c>
      <c r="E7" s="11">
        <v>-300000</v>
      </c>
      <c r="F7" s="11">
        <v>-300000</v>
      </c>
      <c r="G7" s="11">
        <v>-300000</v>
      </c>
      <c r="J7" t="s">
        <v>107</v>
      </c>
      <c r="K7" s="1">
        <v>-304584</v>
      </c>
      <c r="L7">
        <v>0</v>
      </c>
      <c r="M7" s="1">
        <v>-300000</v>
      </c>
      <c r="N7" s="1">
        <v>-300000</v>
      </c>
      <c r="O7" s="1">
        <v>-300000</v>
      </c>
      <c r="P7" s="1">
        <v>-300000</v>
      </c>
    </row>
    <row r="8" spans="1:16" ht="15" x14ac:dyDescent="0.25">
      <c r="A8" s="5" t="s">
        <v>108</v>
      </c>
      <c r="B8" s="11">
        <v>-140695689.94</v>
      </c>
      <c r="C8" s="99">
        <v>-51126544</v>
      </c>
      <c r="D8" s="11">
        <v>-55816234</v>
      </c>
      <c r="E8" s="11">
        <v>-55816234</v>
      </c>
      <c r="F8" s="11">
        <v>-55816234</v>
      </c>
      <c r="G8" s="11">
        <v>-55816234</v>
      </c>
      <c r="I8"/>
      <c r="J8" t="s">
        <v>108</v>
      </c>
      <c r="K8" s="1">
        <v>-140695690</v>
      </c>
      <c r="L8" s="1">
        <v>-51126544</v>
      </c>
      <c r="M8" s="1">
        <v>-55816234</v>
      </c>
      <c r="N8" s="1">
        <v>-55816234</v>
      </c>
      <c r="O8" s="1">
        <v>-55816234</v>
      </c>
      <c r="P8" s="1">
        <v>-55816234</v>
      </c>
    </row>
    <row r="9" spans="1:16" ht="15" x14ac:dyDescent="0.25">
      <c r="A9" s="5" t="s">
        <v>109</v>
      </c>
      <c r="B9" s="11">
        <v>-294571096.47000003</v>
      </c>
      <c r="C9" s="99">
        <v>-209493675</v>
      </c>
      <c r="D9" s="11">
        <v>-202008893</v>
      </c>
      <c r="E9" s="11">
        <v>-201817642</v>
      </c>
      <c r="F9" s="11">
        <v>-201555142</v>
      </c>
      <c r="G9" s="11">
        <v>-201530142</v>
      </c>
      <c r="I9"/>
      <c r="J9" t="s">
        <v>109</v>
      </c>
      <c r="K9" s="1">
        <v>-294571096</v>
      </c>
      <c r="L9" s="1">
        <v>-209493675</v>
      </c>
      <c r="M9" s="1">
        <v>-202008893</v>
      </c>
      <c r="N9" s="1">
        <v>-201817642</v>
      </c>
      <c r="O9" s="1">
        <v>-201555142</v>
      </c>
      <c r="P9" s="1">
        <v>-201530142</v>
      </c>
    </row>
    <row r="10" spans="1:16" ht="15" x14ac:dyDescent="0.25">
      <c r="A10" s="5" t="s">
        <v>110</v>
      </c>
      <c r="B10" s="11">
        <v>-61192640.909999996</v>
      </c>
      <c r="C10" s="99">
        <v>-63869016</v>
      </c>
      <c r="D10" s="11">
        <v>-60761369</v>
      </c>
      <c r="E10" s="11">
        <v>-60761369</v>
      </c>
      <c r="F10" s="11">
        <v>-57020701</v>
      </c>
      <c r="G10" s="11">
        <v>-53280033</v>
      </c>
      <c r="I10"/>
      <c r="J10" t="s">
        <v>110</v>
      </c>
      <c r="K10" s="1">
        <v>-61192641</v>
      </c>
      <c r="L10" s="1">
        <v>-63869016</v>
      </c>
      <c r="M10" s="1">
        <v>-60761369</v>
      </c>
      <c r="N10" s="1">
        <v>-60761369</v>
      </c>
      <c r="O10" s="1">
        <v>-57020701</v>
      </c>
      <c r="P10" s="1">
        <v>-53280033</v>
      </c>
    </row>
    <row r="11" spans="1:16" ht="15" x14ac:dyDescent="0.25">
      <c r="A11" s="5" t="s">
        <v>111</v>
      </c>
      <c r="B11" s="54">
        <v>-141559240.27000001</v>
      </c>
      <c r="C11" s="99">
        <v>-152110723</v>
      </c>
      <c r="D11" s="11">
        <v>-153139945</v>
      </c>
      <c r="E11" s="11">
        <v>-160339945</v>
      </c>
      <c r="F11" s="11">
        <v>-163739945</v>
      </c>
      <c r="G11" s="11">
        <v>-166139945</v>
      </c>
      <c r="I11"/>
      <c r="J11" t="s">
        <v>111</v>
      </c>
      <c r="K11" s="1">
        <v>-141559240</v>
      </c>
      <c r="L11" s="1">
        <v>-152110723</v>
      </c>
      <c r="M11" s="1">
        <v>-153139945</v>
      </c>
      <c r="N11" s="1">
        <v>-160339945</v>
      </c>
      <c r="O11" s="1">
        <v>-163739945</v>
      </c>
      <c r="P11" s="1">
        <v>-166139945</v>
      </c>
    </row>
    <row r="12" spans="1:16" ht="15" x14ac:dyDescent="0.25">
      <c r="A12" s="13" t="s">
        <v>112</v>
      </c>
      <c r="B12" s="114">
        <v>-1761278337.1900001</v>
      </c>
      <c r="C12" s="124">
        <v>-1572523681</v>
      </c>
      <c r="D12" s="21">
        <v>-1625021164</v>
      </c>
      <c r="E12" s="21">
        <v>-1649029913</v>
      </c>
      <c r="F12" s="21">
        <v>-1648426745</v>
      </c>
      <c r="G12" s="21">
        <v>-1647061077</v>
      </c>
      <c r="I12"/>
      <c r="J12" t="s">
        <v>112</v>
      </c>
      <c r="K12" s="1">
        <v>-1761278336</v>
      </c>
      <c r="L12" s="1">
        <v>-1572523681</v>
      </c>
      <c r="M12" s="1">
        <v>-1625021164</v>
      </c>
      <c r="N12" s="1">
        <v>-1649029913</v>
      </c>
      <c r="O12" s="1">
        <v>-1648426745</v>
      </c>
      <c r="P12" s="1">
        <v>-1647061077</v>
      </c>
    </row>
    <row r="13" spans="1:16" ht="15" x14ac:dyDescent="0.25">
      <c r="A13" s="5" t="s">
        <v>113</v>
      </c>
      <c r="B13" s="56">
        <v>947283003.50999999</v>
      </c>
      <c r="C13" s="123">
        <v>895112254</v>
      </c>
      <c r="D13" s="11">
        <v>901820266</v>
      </c>
      <c r="E13" s="11">
        <v>898619502</v>
      </c>
      <c r="F13" s="11">
        <v>891409935</v>
      </c>
      <c r="G13" s="11">
        <v>883009935</v>
      </c>
      <c r="I13"/>
      <c r="J13" t="s">
        <v>113</v>
      </c>
      <c r="K13" s="1">
        <v>947283037</v>
      </c>
      <c r="L13" s="1">
        <v>895112254</v>
      </c>
      <c r="M13" s="1">
        <v>901820266</v>
      </c>
      <c r="N13" s="1">
        <v>898619502</v>
      </c>
      <c r="O13" s="1">
        <v>891409935</v>
      </c>
      <c r="P13" s="1">
        <v>883009935</v>
      </c>
    </row>
    <row r="14" spans="1:16" ht="15" x14ac:dyDescent="0.25">
      <c r="A14" s="5" t="s">
        <v>114</v>
      </c>
      <c r="B14" s="11">
        <v>145934873.71000001</v>
      </c>
      <c r="C14" s="99">
        <v>156943708</v>
      </c>
      <c r="D14" s="11">
        <v>153785790</v>
      </c>
      <c r="E14" s="11">
        <v>153107856</v>
      </c>
      <c r="F14" s="11">
        <v>151580849</v>
      </c>
      <c r="G14" s="11">
        <v>149801704</v>
      </c>
      <c r="I14"/>
      <c r="J14" t="s">
        <v>114</v>
      </c>
      <c r="K14" s="1">
        <v>145934896</v>
      </c>
      <c r="L14" s="1">
        <v>156943709</v>
      </c>
      <c r="M14" s="1">
        <v>153785790</v>
      </c>
      <c r="N14" s="1">
        <v>153107856</v>
      </c>
      <c r="O14" s="1">
        <v>151580849</v>
      </c>
      <c r="P14" s="1">
        <v>149801704</v>
      </c>
    </row>
    <row r="15" spans="1:16" ht="15" x14ac:dyDescent="0.25">
      <c r="A15" s="5" t="s">
        <v>115</v>
      </c>
      <c r="B15" s="11">
        <v>410424639.07999998</v>
      </c>
      <c r="C15" s="99">
        <v>371741083</v>
      </c>
      <c r="D15" s="11">
        <v>411760648</v>
      </c>
      <c r="E15" s="11">
        <v>400143421</v>
      </c>
      <c r="F15" s="11">
        <v>395558422</v>
      </c>
      <c r="G15" s="11">
        <v>395208422</v>
      </c>
      <c r="I15"/>
      <c r="J15" t="s">
        <v>115</v>
      </c>
      <c r="K15" s="1">
        <v>410424650</v>
      </c>
      <c r="L15" s="1">
        <v>371741083</v>
      </c>
      <c r="M15" s="1">
        <v>411760648</v>
      </c>
      <c r="N15" s="1">
        <v>400143421</v>
      </c>
      <c r="O15" s="1">
        <v>395558422</v>
      </c>
      <c r="P15" s="1">
        <v>395208422</v>
      </c>
    </row>
    <row r="16" spans="1:16" ht="15" x14ac:dyDescent="0.25">
      <c r="A16" s="5" t="s">
        <v>116</v>
      </c>
      <c r="B16" s="11">
        <v>101872711.38</v>
      </c>
      <c r="C16" s="99">
        <v>70802731</v>
      </c>
      <c r="D16" s="11">
        <v>81111300</v>
      </c>
      <c r="E16" s="11">
        <v>79205799</v>
      </c>
      <c r="F16" s="11">
        <v>78932299</v>
      </c>
      <c r="G16" s="11">
        <v>78907299</v>
      </c>
      <c r="I16"/>
      <c r="J16" t="s">
        <v>116</v>
      </c>
      <c r="K16" s="1">
        <v>101872710</v>
      </c>
      <c r="L16" s="1">
        <v>70802731</v>
      </c>
      <c r="M16" s="1">
        <v>81111300</v>
      </c>
      <c r="N16" s="1">
        <v>79205799</v>
      </c>
      <c r="O16" s="1">
        <v>78932299</v>
      </c>
      <c r="P16" s="1">
        <v>78907299</v>
      </c>
    </row>
    <row r="17" spans="1:16" ht="15" x14ac:dyDescent="0.25">
      <c r="A17" s="12" t="s">
        <v>117</v>
      </c>
      <c r="B17" s="54">
        <v>89093972</v>
      </c>
      <c r="C17" s="117">
        <v>81940390</v>
      </c>
      <c r="D17" s="11">
        <v>81940390</v>
      </c>
      <c r="E17" s="11">
        <v>81940390</v>
      </c>
      <c r="F17" s="11">
        <v>81940390</v>
      </c>
      <c r="G17" s="11">
        <v>81940390</v>
      </c>
      <c r="I17"/>
      <c r="J17" t="s">
        <v>117</v>
      </c>
      <c r="K17" s="1">
        <v>89093972</v>
      </c>
      <c r="L17" s="1">
        <v>81940390</v>
      </c>
      <c r="M17" s="1">
        <v>81940390</v>
      </c>
      <c r="N17" s="1">
        <v>81940390</v>
      </c>
      <c r="O17" s="1">
        <v>81940390</v>
      </c>
      <c r="P17" s="1">
        <v>81940390</v>
      </c>
    </row>
    <row r="18" spans="1:16" ht="15" x14ac:dyDescent="0.25">
      <c r="A18" s="8" t="s">
        <v>118</v>
      </c>
      <c r="B18" s="114">
        <v>1694609199.6800001</v>
      </c>
      <c r="C18" s="205">
        <v>1576540166</v>
      </c>
      <c r="D18" s="21">
        <v>1630418394</v>
      </c>
      <c r="E18" s="21">
        <v>1613016968</v>
      </c>
      <c r="F18" s="21">
        <v>1599421895</v>
      </c>
      <c r="G18" s="21">
        <v>1588867750</v>
      </c>
      <c r="I18"/>
      <c r="J18" t="s">
        <v>118</v>
      </c>
      <c r="K18" s="1">
        <v>1694609265</v>
      </c>
      <c r="L18" s="1">
        <v>1576540167</v>
      </c>
      <c r="M18" s="1">
        <v>1630418394</v>
      </c>
      <c r="N18" s="1">
        <v>1613016968</v>
      </c>
      <c r="O18" s="1">
        <v>1599421895</v>
      </c>
      <c r="P18" s="1">
        <v>1588867750</v>
      </c>
    </row>
    <row r="19" spans="1:16" ht="15" x14ac:dyDescent="0.25">
      <c r="A19" s="13" t="s">
        <v>87</v>
      </c>
      <c r="B19" s="115">
        <v>66669137.50999999</v>
      </c>
      <c r="C19" s="124">
        <v>4016485</v>
      </c>
      <c r="D19" s="21">
        <v>5397230</v>
      </c>
      <c r="E19" s="21">
        <v>-36012945</v>
      </c>
      <c r="F19" s="21">
        <v>-49004850</v>
      </c>
      <c r="G19" s="21">
        <v>-58193327</v>
      </c>
      <c r="I19"/>
      <c r="J19" t="s">
        <v>87</v>
      </c>
      <c r="K19" s="1">
        <v>-66669071</v>
      </c>
      <c r="L19" s="1">
        <v>4016486</v>
      </c>
      <c r="M19" s="1">
        <v>5397230</v>
      </c>
      <c r="N19" s="1">
        <v>-36012945</v>
      </c>
      <c r="O19" s="1">
        <v>-49004850</v>
      </c>
      <c r="P19" s="1">
        <v>-58193327</v>
      </c>
    </row>
    <row r="20" spans="1:16" ht="15" x14ac:dyDescent="0.25">
      <c r="A20" s="5" t="s">
        <v>88</v>
      </c>
      <c r="B20" s="56">
        <v>-5839288.1399999997</v>
      </c>
      <c r="C20" s="123">
        <v>-8446500</v>
      </c>
      <c r="D20" s="11">
        <v>-9046500</v>
      </c>
      <c r="E20" s="11">
        <v>-9046500</v>
      </c>
      <c r="F20" s="11">
        <v>-9046500</v>
      </c>
      <c r="G20" s="11">
        <v>-9046500</v>
      </c>
      <c r="I20"/>
      <c r="J20" t="s">
        <v>88</v>
      </c>
      <c r="K20" s="1">
        <v>-5839287</v>
      </c>
      <c r="L20" s="1">
        <v>-8446500</v>
      </c>
      <c r="M20" s="1">
        <v>-9046500</v>
      </c>
      <c r="N20" s="1">
        <v>-9046500</v>
      </c>
      <c r="O20" s="1">
        <v>-9046500</v>
      </c>
      <c r="P20" s="1">
        <v>-9046500</v>
      </c>
    </row>
    <row r="21" spans="1:16" ht="15" x14ac:dyDescent="0.25">
      <c r="A21" s="5" t="s">
        <v>89</v>
      </c>
      <c r="B21" s="11">
        <v>0</v>
      </c>
      <c r="C21" s="209">
        <v>0</v>
      </c>
      <c r="D21" s="130">
        <v>0</v>
      </c>
      <c r="E21" s="130">
        <v>0</v>
      </c>
      <c r="F21" s="130">
        <v>0</v>
      </c>
      <c r="G21" s="130">
        <v>0</v>
      </c>
      <c r="I21"/>
      <c r="J21" t="s">
        <v>90</v>
      </c>
      <c r="K21" s="1">
        <v>11249</v>
      </c>
      <c r="L21">
        <v>0</v>
      </c>
      <c r="M21">
        <v>0</v>
      </c>
      <c r="N21">
        <v>0</v>
      </c>
      <c r="O21">
        <v>0</v>
      </c>
      <c r="P21">
        <v>0</v>
      </c>
    </row>
    <row r="22" spans="1:16" ht="15" x14ac:dyDescent="0.25">
      <c r="A22" s="5" t="s">
        <v>90</v>
      </c>
      <c r="B22" s="11">
        <v>-11249.28</v>
      </c>
      <c r="C22" s="209">
        <v>0</v>
      </c>
      <c r="D22" s="130">
        <v>0</v>
      </c>
      <c r="E22" s="130">
        <v>0</v>
      </c>
      <c r="F22" s="130">
        <v>0</v>
      </c>
      <c r="G22" s="130">
        <v>0</v>
      </c>
      <c r="I22"/>
      <c r="J22" t="s">
        <v>91</v>
      </c>
      <c r="K22" s="1">
        <v>35859157</v>
      </c>
      <c r="L22" s="1">
        <v>44754671</v>
      </c>
      <c r="M22" s="1">
        <v>45268605</v>
      </c>
      <c r="N22" s="1">
        <v>49238605</v>
      </c>
      <c r="O22" s="1">
        <v>50238605</v>
      </c>
      <c r="P22" s="1">
        <v>52238605</v>
      </c>
    </row>
    <row r="23" spans="1:16" ht="15" x14ac:dyDescent="0.25">
      <c r="A23" s="5" t="s">
        <v>91</v>
      </c>
      <c r="B23" s="11">
        <v>35859153.909999996</v>
      </c>
      <c r="C23" s="99">
        <v>44754671</v>
      </c>
      <c r="D23" s="11">
        <v>45268605</v>
      </c>
      <c r="E23" s="11">
        <v>49238605</v>
      </c>
      <c r="F23" s="11">
        <v>50238605</v>
      </c>
      <c r="G23" s="11">
        <v>52238605</v>
      </c>
      <c r="I23"/>
      <c r="J23" t="s">
        <v>58</v>
      </c>
      <c r="K23" s="1">
        <v>67927216</v>
      </c>
      <c r="L23" s="1">
        <v>77139668</v>
      </c>
      <c r="M23" s="1">
        <v>83289668</v>
      </c>
      <c r="N23" s="1">
        <v>87289668</v>
      </c>
      <c r="O23" s="1">
        <v>95689668</v>
      </c>
      <c r="P23" s="1">
        <v>101989668</v>
      </c>
    </row>
    <row r="24" spans="1:16" ht="15" x14ac:dyDescent="0.25">
      <c r="A24" s="5" t="s">
        <v>58</v>
      </c>
      <c r="B24" s="54">
        <v>67927216</v>
      </c>
      <c r="C24" s="117">
        <v>77139668</v>
      </c>
      <c r="D24" s="11">
        <v>83289668</v>
      </c>
      <c r="E24" s="11">
        <v>87289668</v>
      </c>
      <c r="F24" s="11">
        <v>95689668</v>
      </c>
      <c r="G24" s="11">
        <v>101989668</v>
      </c>
      <c r="I24"/>
      <c r="J24" t="s">
        <v>92</v>
      </c>
      <c r="K24" s="1">
        <v>97958335</v>
      </c>
      <c r="L24" s="1">
        <v>113447839</v>
      </c>
      <c r="M24" s="1">
        <v>119511773</v>
      </c>
      <c r="N24" s="1">
        <v>127481773</v>
      </c>
      <c r="O24" s="1">
        <v>136881773</v>
      </c>
      <c r="P24" s="1">
        <v>145181773</v>
      </c>
    </row>
    <row r="25" spans="1:16" ht="15" x14ac:dyDescent="0.25">
      <c r="A25" s="13" t="s">
        <v>92</v>
      </c>
      <c r="B25" s="21">
        <v>97958331.049999997</v>
      </c>
      <c r="C25" s="124">
        <v>113447839</v>
      </c>
      <c r="D25" s="228">
        <v>119511773</v>
      </c>
      <c r="E25" s="228">
        <v>127481773</v>
      </c>
      <c r="F25" s="228">
        <v>136881773</v>
      </c>
      <c r="G25" s="228">
        <v>145181773</v>
      </c>
      <c r="I25"/>
      <c r="J25" t="s">
        <v>119</v>
      </c>
      <c r="K25" s="1">
        <v>-89093972</v>
      </c>
      <c r="L25" s="1">
        <v>-81940390</v>
      </c>
      <c r="M25" s="1">
        <v>-81940390</v>
      </c>
      <c r="N25" s="1">
        <v>-81940390</v>
      </c>
      <c r="O25" s="1">
        <v>-81940390</v>
      </c>
      <c r="P25" s="1">
        <v>-81940390</v>
      </c>
    </row>
    <row r="26" spans="1:16" ht="15" x14ac:dyDescent="0.25">
      <c r="A26" s="5" t="s">
        <v>119</v>
      </c>
      <c r="B26" s="116">
        <v>-89093972</v>
      </c>
      <c r="C26" s="210">
        <v>-81940390</v>
      </c>
      <c r="D26" s="56">
        <v>-81940390</v>
      </c>
      <c r="E26" s="56">
        <v>-81940390</v>
      </c>
      <c r="F26" s="56">
        <v>-81940390</v>
      </c>
      <c r="G26" s="56">
        <v>-81940390</v>
      </c>
      <c r="I26"/>
      <c r="J26" t="s">
        <v>94</v>
      </c>
      <c r="K26" s="1">
        <v>-57804708</v>
      </c>
      <c r="L26" s="1">
        <v>35523935</v>
      </c>
      <c r="M26" s="1">
        <v>42968613</v>
      </c>
      <c r="N26" s="1">
        <v>9528438</v>
      </c>
      <c r="O26" s="1">
        <v>5936533</v>
      </c>
      <c r="P26" s="1">
        <v>5048056</v>
      </c>
    </row>
    <row r="27" spans="1:16" ht="15" x14ac:dyDescent="0.25">
      <c r="A27" s="13" t="s">
        <v>120</v>
      </c>
      <c r="B27" s="119">
        <v>57804778.459999993</v>
      </c>
      <c r="C27" s="124">
        <v>35523934</v>
      </c>
      <c r="D27" s="21">
        <v>42968613</v>
      </c>
      <c r="E27" s="21">
        <v>9528438</v>
      </c>
      <c r="F27" s="21">
        <v>5936533</v>
      </c>
      <c r="G27" s="21">
        <v>5048056</v>
      </c>
      <c r="I27"/>
      <c r="J27" t="s">
        <v>96</v>
      </c>
      <c r="K27" s="1">
        <v>18717000</v>
      </c>
      <c r="L27" s="1">
        <v>1120000</v>
      </c>
      <c r="M27">
        <v>0</v>
      </c>
      <c r="N27">
        <v>0</v>
      </c>
      <c r="O27">
        <v>0</v>
      </c>
      <c r="P27">
        <v>0</v>
      </c>
    </row>
    <row r="28" spans="1:16" ht="15" x14ac:dyDescent="0.25">
      <c r="A28" s="5" t="s">
        <v>95</v>
      </c>
      <c r="B28" s="99"/>
      <c r="C28" s="209">
        <v>0</v>
      </c>
      <c r="D28" s="130">
        <v>0</v>
      </c>
      <c r="E28" s="130">
        <v>0</v>
      </c>
      <c r="F28" s="130">
        <v>0</v>
      </c>
      <c r="G28" s="130">
        <v>0</v>
      </c>
      <c r="I28"/>
      <c r="J28" t="s">
        <v>121</v>
      </c>
      <c r="K28" s="1">
        <v>-2765473</v>
      </c>
      <c r="L28" s="1">
        <v>2366484</v>
      </c>
      <c r="M28" s="1">
        <v>-3334717</v>
      </c>
      <c r="N28" s="1">
        <v>-1786717</v>
      </c>
      <c r="O28" s="1">
        <v>-1456000</v>
      </c>
      <c r="P28" s="1">
        <v>-1156000</v>
      </c>
    </row>
    <row r="29" spans="1:16" ht="15" x14ac:dyDescent="0.25">
      <c r="A29" s="5" t="s">
        <v>96</v>
      </c>
      <c r="B29" s="99">
        <v>-18717000</v>
      </c>
      <c r="C29" s="99">
        <v>1120000</v>
      </c>
      <c r="D29" s="89">
        <v>0</v>
      </c>
      <c r="E29" s="130">
        <v>0</v>
      </c>
      <c r="F29" s="130">
        <v>0</v>
      </c>
      <c r="G29" s="130">
        <v>0</v>
      </c>
      <c r="I29"/>
      <c r="J29" t="s">
        <v>98</v>
      </c>
      <c r="K29" s="1">
        <v>36958114</v>
      </c>
      <c r="L29" s="1">
        <v>-39010419</v>
      </c>
      <c r="M29" s="1">
        <v>-39633896</v>
      </c>
      <c r="N29" s="1">
        <v>-7741721</v>
      </c>
      <c r="O29" s="1">
        <v>-4480533</v>
      </c>
      <c r="P29" s="1">
        <v>-3892056</v>
      </c>
    </row>
    <row r="30" spans="1:16" ht="15" x14ac:dyDescent="0.25">
      <c r="A30" s="5" t="s">
        <v>121</v>
      </c>
      <c r="B30" s="99">
        <v>2765473.63</v>
      </c>
      <c r="C30" s="99">
        <v>2366484</v>
      </c>
      <c r="D30" s="11">
        <v>-3334717</v>
      </c>
      <c r="E30" s="11">
        <v>-1786717</v>
      </c>
      <c r="F30" s="11">
        <v>-1456000</v>
      </c>
      <c r="G30" s="11">
        <v>-1156000</v>
      </c>
      <c r="J30" t="s">
        <v>174</v>
      </c>
      <c r="K30" s="1">
        <v>-7672888</v>
      </c>
      <c r="L30">
        <v>0</v>
      </c>
      <c r="M30">
        <v>0</v>
      </c>
      <c r="N30">
        <v>0</v>
      </c>
      <c r="O30">
        <v>0</v>
      </c>
      <c r="P30">
        <v>0</v>
      </c>
    </row>
    <row r="31" spans="1:16" ht="15" x14ac:dyDescent="0.25">
      <c r="A31" s="5" t="s">
        <v>98</v>
      </c>
      <c r="B31" s="99">
        <v>-36958114.399999999</v>
      </c>
      <c r="C31" s="99">
        <v>-39010418</v>
      </c>
      <c r="D31" s="11">
        <v>-39633896</v>
      </c>
      <c r="E31" s="11">
        <v>-7741721</v>
      </c>
      <c r="F31" s="11">
        <v>-4480533</v>
      </c>
      <c r="G31" s="11">
        <v>-3892056</v>
      </c>
      <c r="J31" t="s">
        <v>99</v>
      </c>
      <c r="K31" s="1">
        <v>12568026</v>
      </c>
      <c r="L31">
        <v>0</v>
      </c>
      <c r="M31">
        <v>0</v>
      </c>
      <c r="N31">
        <v>0</v>
      </c>
      <c r="O31">
        <v>0</v>
      </c>
      <c r="P31">
        <v>0</v>
      </c>
    </row>
    <row r="32" spans="1:16" ht="15" x14ac:dyDescent="0.25">
      <c r="A32" s="5" t="s">
        <v>174</v>
      </c>
      <c r="B32" s="99">
        <v>7672888</v>
      </c>
      <c r="C32" s="99"/>
      <c r="D32" s="108"/>
      <c r="E32" s="108"/>
      <c r="F32" s="108"/>
      <c r="G32" s="108"/>
      <c r="J32" t="s">
        <v>122</v>
      </c>
      <c r="K32" s="1">
        <v>57804779</v>
      </c>
      <c r="L32" s="1">
        <v>-35523935</v>
      </c>
      <c r="M32" s="1">
        <v>-42968613</v>
      </c>
      <c r="N32" s="1">
        <v>-9528438</v>
      </c>
      <c r="O32" s="1">
        <v>-5936533</v>
      </c>
      <c r="P32" s="1">
        <v>-5048056</v>
      </c>
    </row>
    <row r="33" spans="1:16" ht="15" x14ac:dyDescent="0.25">
      <c r="A33" s="12" t="s">
        <v>99</v>
      </c>
      <c r="B33" s="117">
        <v>-12568025.65</v>
      </c>
      <c r="C33" s="211">
        <v>0</v>
      </c>
      <c r="D33" s="130">
        <v>0</v>
      </c>
      <c r="E33" s="130">
        <v>0</v>
      </c>
      <c r="F33" s="130">
        <v>0</v>
      </c>
      <c r="G33" s="130">
        <v>0</v>
      </c>
      <c r="J33" t="s">
        <v>101</v>
      </c>
      <c r="K33">
        <v>71</v>
      </c>
      <c r="L33">
        <v>0</v>
      </c>
      <c r="M33">
        <v>0</v>
      </c>
      <c r="N33">
        <v>0</v>
      </c>
      <c r="O33">
        <v>0</v>
      </c>
      <c r="P33">
        <v>0</v>
      </c>
    </row>
    <row r="34" spans="1:16" ht="27" customHeight="1" x14ac:dyDescent="0.25">
      <c r="A34" s="84" t="s">
        <v>122</v>
      </c>
      <c r="B34" s="118">
        <v>-57804778.419999994</v>
      </c>
      <c r="C34" s="124">
        <v>-35523934</v>
      </c>
      <c r="D34" s="21">
        <v>-42968613</v>
      </c>
      <c r="E34" s="21">
        <v>-9528438</v>
      </c>
      <c r="F34" s="21">
        <v>-5936533</v>
      </c>
      <c r="G34" s="21">
        <v>-5048056</v>
      </c>
      <c r="I34"/>
      <c r="J34"/>
      <c r="K34"/>
      <c r="L34"/>
      <c r="M34"/>
      <c r="N34"/>
      <c r="O34"/>
      <c r="P34"/>
    </row>
    <row r="35" spans="1:16" ht="15.75" thickBot="1" x14ac:dyDescent="0.3">
      <c r="A35" s="83" t="s">
        <v>101</v>
      </c>
      <c r="B35" s="131">
        <v>0</v>
      </c>
      <c r="C35" s="131">
        <v>0</v>
      </c>
      <c r="D35" s="132">
        <v>0</v>
      </c>
      <c r="E35" s="132">
        <v>0</v>
      </c>
      <c r="F35" s="132">
        <v>0</v>
      </c>
      <c r="G35" s="132">
        <v>0</v>
      </c>
      <c r="I35"/>
      <c r="J35" s="1"/>
      <c r="K35" s="1"/>
      <c r="L35" s="1"/>
      <c r="M35" s="1"/>
    </row>
    <row r="36" spans="1:16" x14ac:dyDescent="0.2">
      <c r="J36" s="55"/>
      <c r="K36" s="55"/>
      <c r="L36" s="55"/>
      <c r="M36" s="55"/>
    </row>
    <row r="37" spans="1:16" x14ac:dyDescent="0.2">
      <c r="C37" s="3">
        <f>(C35/3*2)*-1</f>
        <v>0</v>
      </c>
      <c r="D37" s="213">
        <f>D27/D12</f>
        <v>-2.6441879005583216E-2</v>
      </c>
      <c r="E37" s="3">
        <f t="shared" ref="E37:G37" si="0">(E35/3*2)*-1</f>
        <v>0</v>
      </c>
      <c r="F37" s="3">
        <f t="shared" si="0"/>
        <v>0</v>
      </c>
      <c r="G37" s="3">
        <f t="shared" si="0"/>
        <v>0</v>
      </c>
    </row>
    <row r="38" spans="1:16" x14ac:dyDescent="0.2">
      <c r="C38" s="3">
        <f>(C35+C37)*-1</f>
        <v>0</v>
      </c>
      <c r="D38" s="212"/>
      <c r="E38" s="3">
        <f t="shared" ref="E38:G38" si="1">(E35+E37)*-1</f>
        <v>0</v>
      </c>
      <c r="F38" s="3">
        <f t="shared" si="1"/>
        <v>0</v>
      </c>
      <c r="G38" s="3">
        <f t="shared" si="1"/>
        <v>0</v>
      </c>
    </row>
    <row r="39" spans="1:16" x14ac:dyDescent="0.2">
      <c r="C39" s="120">
        <f>SUM(C37:C38)</f>
        <v>0</v>
      </c>
      <c r="D39" s="4"/>
      <c r="E39" s="4">
        <f t="shared" ref="E39:G39" si="2">SUM(E37:E38)</f>
        <v>0</v>
      </c>
      <c r="F39" s="4">
        <f t="shared" si="2"/>
        <v>0</v>
      </c>
      <c r="G39" s="4">
        <f t="shared" si="2"/>
        <v>0</v>
      </c>
    </row>
  </sheetData>
  <phoneticPr fontId="9" type="noConversion"/>
  <pageMargins left="0.7" right="0.7" top="0.75" bottom="0.75" header="0.3" footer="0.3"/>
  <pageSetup paperSize="9" scale="64" orientation="portrait" r:id="rId1"/>
  <headerFooter>
    <oddHeader>&amp;LSenja kommune&amp;CBudsjett og økonomiplan 2022-2025&amp;RK-sak 189/2021</oddHeader>
  </headerFooter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A8CE4-9053-4D2B-8F12-E9B31687B4BA}">
  <sheetPr>
    <tabColor rgb="FF92D050"/>
  </sheetPr>
  <dimension ref="A1:X125"/>
  <sheetViews>
    <sheetView showGridLines="0" topLeftCell="A53" zoomScaleNormal="100" workbookViewId="0">
      <selection activeCell="D57" sqref="D57"/>
    </sheetView>
  </sheetViews>
  <sheetFormatPr baseColWidth="10" defaultColWidth="11.42578125" defaultRowHeight="12.75" x14ac:dyDescent="0.2"/>
  <cols>
    <col min="1" max="1" width="5.5703125" style="2" customWidth="1"/>
    <col min="2" max="2" width="24.42578125" style="2" customWidth="1"/>
    <col min="3" max="3" width="2.85546875" style="2" customWidth="1"/>
    <col min="4" max="4" width="48.5703125" style="2" customWidth="1"/>
    <col min="5" max="6" width="13.5703125" style="2" bestFit="1" customWidth="1"/>
    <col min="7" max="7" width="15.85546875" style="2" bestFit="1" customWidth="1"/>
    <col min="8" max="8" width="13.5703125" style="2" customWidth="1"/>
    <col min="9" max="9" width="12.140625" style="2" bestFit="1" customWidth="1"/>
    <col min="10" max="10" width="54.140625" style="2" bestFit="1" customWidth="1"/>
    <col min="11" max="11" width="14" style="2" bestFit="1" customWidth="1"/>
    <col min="12" max="14" width="13.5703125" style="2" bestFit="1" customWidth="1"/>
    <col min="15" max="18" width="11.42578125" style="2"/>
    <col min="19" max="19" width="51.5703125" style="2" customWidth="1"/>
    <col min="20" max="20" width="22.85546875" style="133" customWidth="1"/>
    <col min="21" max="21" width="16" style="134" bestFit="1" customWidth="1"/>
    <col min="22" max="24" width="12.85546875" style="2" bestFit="1" customWidth="1"/>
    <col min="25" max="16384" width="11.42578125" style="2"/>
  </cols>
  <sheetData>
    <row r="1" spans="1:24" ht="13.5" thickBot="1" x14ac:dyDescent="0.25">
      <c r="A1" s="201" t="s">
        <v>188</v>
      </c>
      <c r="B1" s="202"/>
      <c r="C1" s="176"/>
      <c r="I1" s="175"/>
      <c r="U1" s="134">
        <v>2021</v>
      </c>
      <c r="V1" s="134">
        <v>2022</v>
      </c>
      <c r="W1" s="134">
        <v>2023</v>
      </c>
      <c r="X1" s="134">
        <v>2024</v>
      </c>
    </row>
    <row r="2" spans="1:24" ht="13.5" thickBot="1" x14ac:dyDescent="0.25">
      <c r="D2" s="18" t="s">
        <v>0</v>
      </c>
      <c r="E2" s="24" t="s">
        <v>3</v>
      </c>
      <c r="F2" s="24" t="s">
        <v>4</v>
      </c>
      <c r="G2" s="25" t="s">
        <v>128</v>
      </c>
      <c r="H2" s="24" t="s">
        <v>170</v>
      </c>
      <c r="J2" s="135"/>
      <c r="K2" s="136"/>
      <c r="L2" s="136"/>
      <c r="M2" s="136"/>
      <c r="N2" s="136"/>
      <c r="O2" s="98"/>
      <c r="S2" s="2" t="s">
        <v>158</v>
      </c>
    </row>
    <row r="3" spans="1:24" x14ac:dyDescent="0.2">
      <c r="A3" s="2">
        <v>910</v>
      </c>
      <c r="B3" s="2" t="s">
        <v>154</v>
      </c>
      <c r="D3" s="193" t="s">
        <v>132</v>
      </c>
      <c r="E3" s="194">
        <v>6300000</v>
      </c>
      <c r="F3" s="194">
        <v>4000000</v>
      </c>
      <c r="G3" s="137">
        <v>4000000</v>
      </c>
      <c r="H3" s="194">
        <v>4000000</v>
      </c>
      <c r="J3" s="98"/>
      <c r="K3" s="138"/>
      <c r="L3" s="138"/>
      <c r="M3" s="138"/>
      <c r="N3" s="138"/>
      <c r="O3" s="98"/>
    </row>
    <row r="4" spans="1:24" x14ac:dyDescent="0.2">
      <c r="A4" s="2">
        <v>920</v>
      </c>
      <c r="B4" s="2" t="s">
        <v>153</v>
      </c>
      <c r="D4" s="27" t="s">
        <v>12</v>
      </c>
      <c r="E4" s="85">
        <v>5000000</v>
      </c>
      <c r="F4" s="85">
        <v>25000000</v>
      </c>
      <c r="G4" s="139">
        <v>10000000</v>
      </c>
      <c r="H4" s="85"/>
      <c r="J4" s="98"/>
      <c r="K4" s="138"/>
      <c r="L4" s="138"/>
      <c r="M4" s="138"/>
      <c r="N4" s="138"/>
      <c r="O4" s="98"/>
    </row>
    <row r="5" spans="1:24" x14ac:dyDescent="0.2">
      <c r="A5" s="2">
        <v>920</v>
      </c>
      <c r="B5" s="2" t="s">
        <v>153</v>
      </c>
      <c r="D5" s="27" t="s">
        <v>37</v>
      </c>
      <c r="E5" s="85">
        <v>0</v>
      </c>
      <c r="F5" s="173">
        <v>20000000</v>
      </c>
      <c r="G5" s="174">
        <v>20000000</v>
      </c>
      <c r="H5" s="85"/>
      <c r="J5" s="98"/>
      <c r="K5" s="140"/>
      <c r="L5" s="140"/>
      <c r="M5" s="140"/>
      <c r="N5" s="140"/>
      <c r="O5" s="98"/>
    </row>
    <row r="6" spans="1:24" x14ac:dyDescent="0.2">
      <c r="A6" s="2">
        <v>921</v>
      </c>
      <c r="B6" s="2" t="s">
        <v>153</v>
      </c>
      <c r="D6" s="195" t="s">
        <v>189</v>
      </c>
      <c r="E6" s="196">
        <v>200000</v>
      </c>
      <c r="F6" s="197"/>
      <c r="G6" s="198"/>
      <c r="H6" s="196"/>
      <c r="J6" s="98"/>
      <c r="K6" s="140"/>
      <c r="L6" s="140"/>
      <c r="M6" s="140"/>
      <c r="N6" s="140"/>
      <c r="O6" s="98"/>
    </row>
    <row r="7" spans="1:24" x14ac:dyDescent="0.2">
      <c r="D7" s="53" t="s">
        <v>190</v>
      </c>
      <c r="E7" s="85"/>
      <c r="F7" s="141"/>
      <c r="G7" s="142"/>
      <c r="H7" s="85"/>
      <c r="J7" s="98"/>
      <c r="K7" s="140"/>
      <c r="L7" s="140"/>
      <c r="M7" s="140"/>
      <c r="N7" s="140"/>
      <c r="O7" s="98"/>
    </row>
    <row r="8" spans="1:24" x14ac:dyDescent="0.2">
      <c r="A8" s="2">
        <v>925</v>
      </c>
      <c r="B8" s="2" t="s">
        <v>152</v>
      </c>
      <c r="D8" s="53" t="s">
        <v>16</v>
      </c>
      <c r="E8" s="85">
        <v>5000000</v>
      </c>
      <c r="F8" s="85">
        <v>70000000</v>
      </c>
      <c r="G8" s="139">
        <v>46000000</v>
      </c>
      <c r="H8" s="85"/>
      <c r="J8" s="98"/>
      <c r="K8" s="138"/>
      <c r="L8" s="138"/>
      <c r="M8" s="138"/>
      <c r="N8" s="138"/>
      <c r="O8" s="98"/>
    </row>
    <row r="9" spans="1:24" x14ac:dyDescent="0.2">
      <c r="A9" s="2">
        <v>925</v>
      </c>
      <c r="B9" s="2" t="s">
        <v>152</v>
      </c>
      <c r="D9" s="53" t="s">
        <v>13</v>
      </c>
      <c r="E9" s="85">
        <v>10000000</v>
      </c>
      <c r="F9" s="85">
        <v>110000000</v>
      </c>
      <c r="G9" s="139">
        <v>81500000</v>
      </c>
      <c r="H9" s="85"/>
      <c r="J9" s="98"/>
      <c r="K9" s="138"/>
      <c r="L9" s="138"/>
      <c r="M9" s="138"/>
      <c r="N9" s="138"/>
      <c r="O9" s="98"/>
    </row>
    <row r="10" spans="1:24" x14ac:dyDescent="0.2">
      <c r="D10" s="195" t="s">
        <v>191</v>
      </c>
      <c r="E10" s="196">
        <v>1000000</v>
      </c>
      <c r="F10" s="196"/>
      <c r="G10" s="199"/>
      <c r="H10" s="196"/>
      <c r="J10" s="98"/>
      <c r="K10" s="138"/>
      <c r="L10" s="138"/>
      <c r="M10" s="138"/>
      <c r="N10" s="138"/>
      <c r="O10" s="98"/>
    </row>
    <row r="11" spans="1:24" x14ac:dyDescent="0.2">
      <c r="B11" s="2" t="s">
        <v>192</v>
      </c>
      <c r="D11" s="53" t="s">
        <v>193</v>
      </c>
      <c r="E11" s="85">
        <v>2000000</v>
      </c>
      <c r="F11" s="85">
        <v>2000000</v>
      </c>
      <c r="G11" s="139"/>
      <c r="H11" s="85"/>
      <c r="J11" s="98"/>
      <c r="K11" s="138"/>
      <c r="L11" s="138"/>
      <c r="M11" s="138"/>
      <c r="N11" s="138"/>
      <c r="O11" s="98"/>
    </row>
    <row r="12" spans="1:24" x14ac:dyDescent="0.2">
      <c r="D12" s="53" t="s">
        <v>131</v>
      </c>
      <c r="E12" s="85">
        <v>6500000</v>
      </c>
      <c r="F12" s="85">
        <v>6500000</v>
      </c>
      <c r="G12" s="139">
        <v>6500000</v>
      </c>
      <c r="H12" s="85">
        <v>6500000</v>
      </c>
      <c r="J12" s="98"/>
      <c r="K12" s="138"/>
      <c r="L12" s="138"/>
      <c r="M12" s="138"/>
      <c r="N12" s="138"/>
      <c r="O12" s="98"/>
    </row>
    <row r="13" spans="1:24" x14ac:dyDescent="0.2">
      <c r="D13" s="53" t="s">
        <v>194</v>
      </c>
      <c r="E13" s="85">
        <v>500000</v>
      </c>
      <c r="F13" s="85">
        <v>500000</v>
      </c>
      <c r="G13" s="139">
        <v>500000</v>
      </c>
      <c r="H13" s="85">
        <v>500000</v>
      </c>
      <c r="J13" s="98"/>
      <c r="K13" s="138"/>
      <c r="L13" s="138"/>
      <c r="M13" s="138"/>
      <c r="N13" s="138"/>
      <c r="O13" s="98"/>
    </row>
    <row r="14" spans="1:24" x14ac:dyDescent="0.2">
      <c r="A14" s="2">
        <v>930</v>
      </c>
      <c r="B14" s="2" t="s">
        <v>136</v>
      </c>
      <c r="D14" s="195" t="s">
        <v>39</v>
      </c>
      <c r="E14" s="196">
        <v>0</v>
      </c>
      <c r="F14" s="196">
        <v>0</v>
      </c>
      <c r="G14" s="199">
        <v>0</v>
      </c>
      <c r="H14" s="196"/>
      <c r="J14" s="98"/>
      <c r="K14" s="140"/>
      <c r="L14" s="140"/>
      <c r="M14" s="140"/>
      <c r="N14" s="140"/>
      <c r="O14" s="98"/>
    </row>
    <row r="15" spans="1:24" x14ac:dyDescent="0.2">
      <c r="A15" s="2">
        <v>930</v>
      </c>
      <c r="B15" s="2" t="s">
        <v>136</v>
      </c>
      <c r="D15" s="53" t="s">
        <v>130</v>
      </c>
      <c r="E15" s="85">
        <v>7350000</v>
      </c>
      <c r="F15" s="85">
        <v>0</v>
      </c>
      <c r="G15" s="139">
        <v>0</v>
      </c>
      <c r="H15" s="85"/>
      <c r="J15" s="98"/>
      <c r="K15" s="140"/>
      <c r="L15" s="140"/>
      <c r="M15" s="140"/>
      <c r="N15" s="140"/>
      <c r="O15" s="98"/>
    </row>
    <row r="16" spans="1:24" x14ac:dyDescent="0.2">
      <c r="A16" s="2">
        <v>930</v>
      </c>
      <c r="B16" s="2" t="s">
        <v>136</v>
      </c>
      <c r="D16" s="53" t="s">
        <v>195</v>
      </c>
      <c r="E16" s="85">
        <v>3150000</v>
      </c>
      <c r="F16" s="85"/>
      <c r="G16" s="139"/>
      <c r="H16" s="85"/>
      <c r="J16" s="98"/>
      <c r="K16" s="140"/>
      <c r="L16" s="140"/>
      <c r="M16" s="140"/>
      <c r="N16" s="140"/>
      <c r="O16" s="98"/>
    </row>
    <row r="17" spans="1:24" x14ac:dyDescent="0.2">
      <c r="A17" s="2">
        <v>930</v>
      </c>
      <c r="B17" s="2" t="s">
        <v>136</v>
      </c>
      <c r="D17" s="53" t="s">
        <v>137</v>
      </c>
      <c r="E17" s="85">
        <v>1000000</v>
      </c>
      <c r="F17" s="85">
        <v>1000000</v>
      </c>
      <c r="G17" s="139">
        <v>1000000</v>
      </c>
      <c r="H17" s="85">
        <v>1000000</v>
      </c>
      <c r="J17" s="135"/>
      <c r="K17" s="143"/>
      <c r="L17" s="143"/>
      <c r="M17" s="143"/>
      <c r="N17" s="143"/>
      <c r="O17" s="98"/>
      <c r="S17" s="2" t="s">
        <v>159</v>
      </c>
      <c r="T17" s="133">
        <v>265000000</v>
      </c>
    </row>
    <row r="18" spans="1:24" x14ac:dyDescent="0.2">
      <c r="D18" s="195" t="s">
        <v>196</v>
      </c>
      <c r="E18" s="196">
        <v>875000</v>
      </c>
      <c r="F18" s="196"/>
      <c r="G18" s="199"/>
      <c r="H18" s="196"/>
      <c r="J18" s="135"/>
      <c r="K18" s="143"/>
      <c r="L18" s="143"/>
      <c r="M18" s="143"/>
      <c r="N18" s="143"/>
      <c r="O18" s="98"/>
    </row>
    <row r="19" spans="1:24" x14ac:dyDescent="0.2">
      <c r="D19" s="53" t="s">
        <v>230</v>
      </c>
      <c r="E19" s="85">
        <v>8100000</v>
      </c>
      <c r="F19" s="85">
        <v>18900000</v>
      </c>
      <c r="G19" s="139"/>
      <c r="H19" s="85"/>
      <c r="J19" s="135"/>
      <c r="K19" s="143"/>
      <c r="L19" s="143"/>
      <c r="M19" s="143"/>
      <c r="N19" s="143"/>
      <c r="O19" s="98"/>
    </row>
    <row r="20" spans="1:24" x14ac:dyDescent="0.2">
      <c r="A20" s="2">
        <v>955</v>
      </c>
      <c r="B20" s="2" t="s">
        <v>133</v>
      </c>
      <c r="D20" s="53" t="s">
        <v>24</v>
      </c>
      <c r="E20" s="85">
        <v>1000000</v>
      </c>
      <c r="F20" s="85">
        <v>1000000</v>
      </c>
      <c r="G20" s="139">
        <v>1000000</v>
      </c>
      <c r="H20" s="85"/>
      <c r="J20" s="135"/>
      <c r="K20" s="143"/>
      <c r="L20" s="143"/>
      <c r="M20" s="143"/>
      <c r="N20" s="143"/>
      <c r="O20" s="98"/>
      <c r="S20" s="2" t="s">
        <v>160</v>
      </c>
    </row>
    <row r="21" spans="1:24" x14ac:dyDescent="0.2">
      <c r="D21" s="53" t="s">
        <v>197</v>
      </c>
      <c r="E21" s="85">
        <v>12000000</v>
      </c>
      <c r="F21" s="85">
        <v>-6125000</v>
      </c>
      <c r="G21" s="85">
        <v>-6125000</v>
      </c>
      <c r="H21" s="85"/>
      <c r="J21" s="135"/>
      <c r="K21" s="143"/>
      <c r="L21" s="143"/>
      <c r="M21" s="143"/>
      <c r="N21" s="143"/>
      <c r="O21" s="98"/>
    </row>
    <row r="22" spans="1:24" x14ac:dyDescent="0.2">
      <c r="D22" s="53" t="s">
        <v>198</v>
      </c>
      <c r="E22" s="85">
        <v>13000000</v>
      </c>
      <c r="F22" s="85">
        <v>-6625000</v>
      </c>
      <c r="G22" s="85">
        <v>-6625000</v>
      </c>
      <c r="H22" s="85"/>
      <c r="J22" s="135"/>
      <c r="K22" s="143"/>
      <c r="L22" s="143"/>
      <c r="M22" s="143"/>
      <c r="N22" s="143"/>
      <c r="O22" s="98"/>
    </row>
    <row r="23" spans="1:24" x14ac:dyDescent="0.2">
      <c r="A23" s="2">
        <v>957</v>
      </c>
      <c r="B23" s="2" t="s">
        <v>134</v>
      </c>
      <c r="D23" s="195" t="s">
        <v>45</v>
      </c>
      <c r="E23" s="196"/>
      <c r="F23" s="196">
        <v>350000</v>
      </c>
      <c r="G23" s="199">
        <v>11000000</v>
      </c>
      <c r="H23" s="196"/>
      <c r="J23" s="135"/>
      <c r="K23" s="143"/>
      <c r="L23" s="143"/>
      <c r="M23" s="143"/>
      <c r="N23" s="143"/>
      <c r="O23" s="98"/>
      <c r="S23" s="2" t="s">
        <v>161</v>
      </c>
      <c r="T23" s="133">
        <v>150000000</v>
      </c>
      <c r="U23" s="2" t="s">
        <v>129</v>
      </c>
      <c r="V23" s="2" t="s">
        <v>129</v>
      </c>
      <c r="W23" s="2" t="s">
        <v>129</v>
      </c>
      <c r="X23" s="2" t="s">
        <v>129</v>
      </c>
    </row>
    <row r="24" spans="1:24" x14ac:dyDescent="0.2">
      <c r="A24" s="2">
        <v>960</v>
      </c>
      <c r="B24" s="2" t="s">
        <v>147</v>
      </c>
      <c r="D24" s="53" t="s">
        <v>20</v>
      </c>
      <c r="E24" s="173">
        <v>30000000</v>
      </c>
      <c r="F24" s="85"/>
      <c r="G24" s="139"/>
      <c r="H24" s="85"/>
      <c r="I24" s="144"/>
      <c r="J24" s="98"/>
      <c r="K24" s="138"/>
      <c r="L24" s="138"/>
      <c r="M24" s="140"/>
      <c r="N24" s="140"/>
      <c r="O24" s="98"/>
      <c r="S24" s="2" t="str">
        <f>D24</f>
        <v>Investering vann - Klubben</v>
      </c>
      <c r="U24" s="134" t="e">
        <f>#REF!</f>
        <v>#REF!</v>
      </c>
      <c r="V24" s="134">
        <f t="shared" ref="V24:X27" si="0">E24</f>
        <v>30000000</v>
      </c>
      <c r="W24" s="134">
        <f t="shared" si="0"/>
        <v>0</v>
      </c>
      <c r="X24" s="134">
        <f t="shared" si="0"/>
        <v>0</v>
      </c>
    </row>
    <row r="25" spans="1:24" ht="13.5" customHeight="1" x14ac:dyDescent="0.2">
      <c r="A25" s="2">
        <v>960</v>
      </c>
      <c r="B25" s="2" t="s">
        <v>147</v>
      </c>
      <c r="D25" s="53" t="s">
        <v>21</v>
      </c>
      <c r="E25" s="85">
        <v>5500000</v>
      </c>
      <c r="F25" s="85"/>
      <c r="G25" s="139"/>
      <c r="H25" s="85"/>
      <c r="J25" s="98"/>
      <c r="K25" s="140"/>
      <c r="L25" s="140"/>
      <c r="M25" s="140"/>
      <c r="N25" s="140"/>
      <c r="O25" s="98"/>
      <c r="S25" s="2" t="str">
        <f>D25</f>
        <v>Investering vann - Leiknesdammen</v>
      </c>
      <c r="U25" s="134" t="e">
        <f>#REF!</f>
        <v>#REF!</v>
      </c>
      <c r="V25" s="134">
        <f t="shared" si="0"/>
        <v>5500000</v>
      </c>
      <c r="W25" s="134">
        <f t="shared" si="0"/>
        <v>0</v>
      </c>
      <c r="X25" s="134">
        <f t="shared" si="0"/>
        <v>0</v>
      </c>
    </row>
    <row r="26" spans="1:24" x14ac:dyDescent="0.2">
      <c r="A26" s="2">
        <v>960</v>
      </c>
      <c r="B26" s="2" t="s">
        <v>147</v>
      </c>
      <c r="D26" s="53" t="s">
        <v>138</v>
      </c>
      <c r="E26" s="85">
        <v>9000000</v>
      </c>
      <c r="F26" s="85">
        <v>9000000</v>
      </c>
      <c r="G26" s="85">
        <v>9000000</v>
      </c>
      <c r="H26" s="85">
        <v>9000000</v>
      </c>
      <c r="J26" s="98"/>
      <c r="K26" s="140"/>
      <c r="L26" s="140"/>
      <c r="M26" s="140"/>
      <c r="N26" s="140"/>
      <c r="O26" s="98"/>
      <c r="S26" s="2" t="str">
        <f>D26</f>
        <v>Vannforsyning</v>
      </c>
      <c r="U26" s="134" t="e">
        <f>#REF!</f>
        <v>#REF!</v>
      </c>
      <c r="V26" s="134">
        <f t="shared" si="0"/>
        <v>9000000</v>
      </c>
      <c r="W26" s="134">
        <f t="shared" si="0"/>
        <v>9000000</v>
      </c>
      <c r="X26" s="134">
        <f t="shared" si="0"/>
        <v>9000000</v>
      </c>
    </row>
    <row r="27" spans="1:24" x14ac:dyDescent="0.2">
      <c r="A27" s="2">
        <v>965</v>
      </c>
      <c r="B27" s="2" t="s">
        <v>139</v>
      </c>
      <c r="D27" s="195" t="s">
        <v>139</v>
      </c>
      <c r="E27" s="196">
        <v>0</v>
      </c>
      <c r="F27" s="196">
        <v>9000000</v>
      </c>
      <c r="G27" s="196">
        <v>9000000</v>
      </c>
      <c r="H27" s="196">
        <v>9000000</v>
      </c>
      <c r="J27" s="98"/>
      <c r="K27" s="138"/>
      <c r="L27" s="138"/>
      <c r="M27" s="138"/>
      <c r="N27" s="138"/>
      <c r="O27" s="98"/>
      <c r="S27" s="2" t="str">
        <f>D27</f>
        <v>Avløp</v>
      </c>
      <c r="U27" s="134" t="e">
        <f>#REF!</f>
        <v>#REF!</v>
      </c>
      <c r="V27" s="134">
        <f t="shared" si="0"/>
        <v>0</v>
      </c>
      <c r="W27" s="134">
        <f t="shared" si="0"/>
        <v>9000000</v>
      </c>
      <c r="X27" s="134">
        <f t="shared" si="0"/>
        <v>9000000</v>
      </c>
    </row>
    <row r="28" spans="1:24" x14ac:dyDescent="0.2">
      <c r="D28" s="53" t="s">
        <v>199</v>
      </c>
      <c r="E28" s="85">
        <v>6500000</v>
      </c>
      <c r="F28" s="85">
        <v>6000000</v>
      </c>
      <c r="G28" s="139"/>
      <c r="H28" s="85"/>
      <c r="J28" s="98"/>
      <c r="K28" s="138"/>
      <c r="L28" s="138"/>
      <c r="M28" s="138"/>
      <c r="N28" s="138"/>
      <c r="O28" s="98"/>
      <c r="S28" s="2" t="str">
        <f>D28</f>
        <v>Avløp Gibostad</v>
      </c>
      <c r="V28" s="134"/>
      <c r="W28" s="134"/>
      <c r="X28" s="134"/>
    </row>
    <row r="29" spans="1:24" x14ac:dyDescent="0.2">
      <c r="A29" s="2">
        <v>970</v>
      </c>
      <c r="B29" s="2" t="s">
        <v>148</v>
      </c>
      <c r="D29" s="53" t="s">
        <v>27</v>
      </c>
      <c r="E29" s="85">
        <v>4000000</v>
      </c>
      <c r="F29" s="85">
        <v>4000000</v>
      </c>
      <c r="G29" s="85">
        <v>4000000</v>
      </c>
      <c r="H29" s="85">
        <v>4000000</v>
      </c>
      <c r="J29" s="98"/>
      <c r="K29" s="145"/>
      <c r="L29" s="145"/>
      <c r="M29" s="145"/>
      <c r="N29" s="145"/>
      <c r="O29" s="98"/>
    </row>
    <row r="30" spans="1:24" x14ac:dyDescent="0.2">
      <c r="A30" s="2">
        <v>970</v>
      </c>
      <c r="B30" s="2" t="s">
        <v>148</v>
      </c>
      <c r="D30" s="53" t="s">
        <v>200</v>
      </c>
      <c r="E30" s="85">
        <v>2000000</v>
      </c>
      <c r="F30" s="85"/>
      <c r="G30" s="139"/>
      <c r="H30" s="85"/>
      <c r="J30" s="98"/>
      <c r="K30" s="145"/>
      <c r="L30" s="145"/>
      <c r="M30" s="145"/>
      <c r="N30" s="145"/>
      <c r="O30" s="98"/>
    </row>
    <row r="31" spans="1:24" x14ac:dyDescent="0.2">
      <c r="A31" s="2">
        <v>971</v>
      </c>
      <c r="B31" s="2" t="s">
        <v>148</v>
      </c>
      <c r="D31" s="195" t="s">
        <v>201</v>
      </c>
      <c r="E31" s="196">
        <v>600000</v>
      </c>
      <c r="F31" s="196"/>
      <c r="G31" s="199"/>
      <c r="H31" s="196"/>
      <c r="J31" s="98"/>
      <c r="K31" s="145"/>
      <c r="L31" s="145"/>
      <c r="M31" s="145"/>
      <c r="N31" s="145"/>
      <c r="O31" s="98"/>
    </row>
    <row r="32" spans="1:24" x14ac:dyDescent="0.2">
      <c r="D32" s="53" t="s">
        <v>202</v>
      </c>
      <c r="E32" s="85">
        <v>3000000</v>
      </c>
      <c r="F32" s="85"/>
      <c r="G32" s="139"/>
      <c r="H32" s="85"/>
      <c r="J32" s="98"/>
      <c r="K32" s="145"/>
      <c r="L32" s="145"/>
      <c r="M32" s="145"/>
      <c r="N32" s="145"/>
      <c r="O32" s="98"/>
    </row>
    <row r="33" spans="1:24" x14ac:dyDescent="0.2">
      <c r="D33" s="53" t="s">
        <v>203</v>
      </c>
      <c r="E33" s="85">
        <v>3000000</v>
      </c>
      <c r="F33" s="85"/>
      <c r="G33" s="139"/>
      <c r="H33" s="85"/>
      <c r="J33" s="98"/>
      <c r="K33" s="145"/>
      <c r="L33" s="145"/>
      <c r="M33" s="145"/>
      <c r="N33" s="145"/>
      <c r="O33" s="98"/>
    </row>
    <row r="34" spans="1:24" x14ac:dyDescent="0.2">
      <c r="D34" s="53" t="s">
        <v>168</v>
      </c>
      <c r="E34" s="85">
        <v>5625000</v>
      </c>
      <c r="F34" s="85">
        <v>0</v>
      </c>
      <c r="G34" s="139">
        <v>0</v>
      </c>
      <c r="H34" s="85"/>
      <c r="I34" s="98"/>
      <c r="J34" s="98"/>
      <c r="K34" s="140"/>
      <c r="L34" s="140"/>
      <c r="M34" s="140"/>
      <c r="N34" s="140"/>
      <c r="O34" s="98"/>
      <c r="S34" s="2" t="s">
        <v>165</v>
      </c>
      <c r="T34" s="133" t="e">
        <f>#REF!/32</f>
        <v>#REF!</v>
      </c>
      <c r="U34" s="134" t="e">
        <f>#REF!/40</f>
        <v>#REF!</v>
      </c>
      <c r="V34" s="134" t="e">
        <f>#REF!/40</f>
        <v>#REF!</v>
      </c>
      <c r="W34" s="134" t="e">
        <f>#REF!/40</f>
        <v>#REF!</v>
      </c>
      <c r="X34" s="134" t="e">
        <f>#REF!/40</f>
        <v>#REF!</v>
      </c>
    </row>
    <row r="35" spans="1:24" x14ac:dyDescent="0.2">
      <c r="D35" s="195" t="s">
        <v>157</v>
      </c>
      <c r="E35" s="196">
        <v>1150000</v>
      </c>
      <c r="F35" s="196">
        <v>0</v>
      </c>
      <c r="G35" s="199">
        <v>0</v>
      </c>
      <c r="H35" s="196"/>
      <c r="J35" s="98"/>
      <c r="K35" s="145"/>
      <c r="L35" s="146"/>
      <c r="M35" s="146"/>
      <c r="N35" s="146"/>
      <c r="O35" s="98"/>
      <c r="S35" s="2" t="s">
        <v>166</v>
      </c>
    </row>
    <row r="36" spans="1:24" x14ac:dyDescent="0.2">
      <c r="D36" s="53" t="s">
        <v>156</v>
      </c>
      <c r="E36" s="85">
        <v>6737500</v>
      </c>
      <c r="F36" s="85">
        <v>0</v>
      </c>
      <c r="G36" s="139">
        <v>0</v>
      </c>
      <c r="H36" s="85"/>
      <c r="J36" s="135"/>
      <c r="K36" s="147"/>
      <c r="L36" s="147"/>
      <c r="M36" s="147"/>
      <c r="N36" s="147"/>
      <c r="O36" s="98"/>
    </row>
    <row r="37" spans="1:24" x14ac:dyDescent="0.2">
      <c r="D37" s="53" t="s">
        <v>204</v>
      </c>
      <c r="E37" s="85"/>
      <c r="F37" s="85"/>
      <c r="G37" s="139">
        <v>2500000</v>
      </c>
      <c r="H37" s="85"/>
      <c r="J37" s="135"/>
      <c r="K37" s="147"/>
      <c r="L37" s="147"/>
      <c r="M37" s="147"/>
      <c r="N37" s="147"/>
      <c r="O37" s="98"/>
    </row>
    <row r="38" spans="1:24" x14ac:dyDescent="0.2">
      <c r="D38" s="53" t="s">
        <v>205</v>
      </c>
      <c r="E38" s="85">
        <v>790000</v>
      </c>
      <c r="F38" s="85"/>
      <c r="G38" s="139"/>
      <c r="H38" s="85"/>
      <c r="J38" s="135"/>
      <c r="K38" s="147"/>
      <c r="L38" s="147"/>
      <c r="M38" s="147"/>
      <c r="N38" s="147"/>
      <c r="O38" s="98"/>
    </row>
    <row r="39" spans="1:24" x14ac:dyDescent="0.2">
      <c r="D39" s="195" t="s">
        <v>206</v>
      </c>
      <c r="E39" s="196">
        <v>790000</v>
      </c>
      <c r="F39" s="196"/>
      <c r="G39" s="199"/>
      <c r="H39" s="196"/>
      <c r="J39" s="135"/>
      <c r="K39" s="147"/>
      <c r="L39" s="147"/>
      <c r="M39" s="147"/>
      <c r="N39" s="147"/>
      <c r="O39" s="98"/>
    </row>
    <row r="40" spans="1:24" x14ac:dyDescent="0.2">
      <c r="D40" s="53" t="s">
        <v>207</v>
      </c>
      <c r="E40" s="85">
        <v>200000</v>
      </c>
      <c r="F40" s="85"/>
      <c r="G40" s="139"/>
      <c r="H40" s="85"/>
      <c r="J40" s="135"/>
      <c r="K40" s="147"/>
      <c r="L40" s="147"/>
      <c r="M40" s="147"/>
      <c r="N40" s="147"/>
      <c r="O40" s="98"/>
    </row>
    <row r="41" spans="1:24" x14ac:dyDescent="0.2">
      <c r="A41" s="2">
        <v>972</v>
      </c>
      <c r="B41" s="2" t="s">
        <v>150</v>
      </c>
      <c r="D41" s="53" t="s">
        <v>208</v>
      </c>
      <c r="E41" s="85">
        <v>1100000</v>
      </c>
      <c r="F41" s="85"/>
      <c r="G41" s="139"/>
      <c r="H41" s="85"/>
      <c r="J41" s="135"/>
      <c r="K41" s="147"/>
      <c r="L41" s="147"/>
      <c r="M41" s="147"/>
      <c r="N41" s="147"/>
      <c r="O41" s="98"/>
    </row>
    <row r="42" spans="1:24" x14ac:dyDescent="0.2">
      <c r="D42" s="53" t="s">
        <v>14</v>
      </c>
      <c r="E42" s="85">
        <v>10000000</v>
      </c>
      <c r="F42" s="85"/>
      <c r="G42" s="139"/>
      <c r="H42" s="85"/>
      <c r="J42" s="135"/>
      <c r="K42" s="147"/>
      <c r="L42" s="147"/>
      <c r="M42" s="147"/>
      <c r="N42" s="147"/>
      <c r="O42" s="98"/>
    </row>
    <row r="43" spans="1:24" x14ac:dyDescent="0.2">
      <c r="A43" s="2">
        <v>975</v>
      </c>
      <c r="B43" s="2" t="s">
        <v>149</v>
      </c>
      <c r="D43" s="53" t="s">
        <v>38</v>
      </c>
      <c r="E43" s="85">
        <v>100000000</v>
      </c>
      <c r="F43" s="85">
        <v>10000000</v>
      </c>
      <c r="G43" s="139"/>
      <c r="H43" s="85"/>
      <c r="J43" s="98"/>
      <c r="K43" s="140"/>
      <c r="L43" s="140"/>
      <c r="M43" s="140"/>
      <c r="N43" s="140"/>
      <c r="O43" s="98"/>
    </row>
    <row r="44" spans="1:24" x14ac:dyDescent="0.2">
      <c r="A44" s="2">
        <v>980</v>
      </c>
      <c r="B44" s="2" t="s">
        <v>151</v>
      </c>
      <c r="D44" s="200" t="s">
        <v>142</v>
      </c>
      <c r="E44" s="196">
        <v>1500000</v>
      </c>
      <c r="F44" s="196">
        <v>0</v>
      </c>
      <c r="G44" s="199">
        <v>0</v>
      </c>
      <c r="H44" s="196"/>
      <c r="J44" s="135"/>
      <c r="K44" s="143"/>
      <c r="L44" s="143"/>
      <c r="M44" s="143"/>
      <c r="N44" s="143"/>
      <c r="O44" s="98"/>
    </row>
    <row r="45" spans="1:24" x14ac:dyDescent="0.2">
      <c r="A45" s="2">
        <v>970</v>
      </c>
      <c r="B45" s="2" t="s">
        <v>209</v>
      </c>
      <c r="D45" s="10" t="s">
        <v>228</v>
      </c>
      <c r="E45" s="218">
        <v>500000</v>
      </c>
      <c r="F45" s="85">
        <v>15000000</v>
      </c>
      <c r="G45" s="139">
        <v>15000000</v>
      </c>
      <c r="H45" s="85">
        <v>15000000</v>
      </c>
      <c r="J45" s="148"/>
      <c r="K45" s="149"/>
      <c r="L45" s="149"/>
      <c r="M45" s="149"/>
      <c r="N45" s="149"/>
      <c r="O45" s="98"/>
    </row>
    <row r="46" spans="1:24" x14ac:dyDescent="0.2">
      <c r="D46" s="27" t="s">
        <v>42</v>
      </c>
      <c r="E46" s="85">
        <v>100000000</v>
      </c>
      <c r="F46" s="85">
        <v>100000000</v>
      </c>
      <c r="G46" s="139">
        <v>100000000</v>
      </c>
      <c r="H46" s="85">
        <v>100000000</v>
      </c>
      <c r="J46" s="98"/>
      <c r="K46" s="138"/>
      <c r="L46" s="98"/>
      <c r="M46" s="98"/>
      <c r="N46" s="98"/>
      <c r="O46" s="98"/>
      <c r="S46" s="2" t="str">
        <f>D46</f>
        <v>Startlån</v>
      </c>
      <c r="T46" s="133">
        <v>183000000</v>
      </c>
      <c r="U46" s="134" t="e">
        <f>#REF!</f>
        <v>#REF!</v>
      </c>
      <c r="V46" s="134">
        <f t="shared" ref="V46:X47" si="1">E46</f>
        <v>100000000</v>
      </c>
      <c r="W46" s="134">
        <f t="shared" si="1"/>
        <v>100000000</v>
      </c>
      <c r="X46" s="134">
        <f t="shared" si="1"/>
        <v>100000000</v>
      </c>
    </row>
    <row r="47" spans="1:24" ht="13.5" thickBot="1" x14ac:dyDescent="0.25">
      <c r="D47" s="48" t="s">
        <v>52</v>
      </c>
      <c r="E47" s="86">
        <v>4773000</v>
      </c>
      <c r="F47" s="86">
        <v>4916200</v>
      </c>
      <c r="G47" s="150">
        <v>5063700</v>
      </c>
      <c r="H47" s="86">
        <v>5200000</v>
      </c>
      <c r="K47" s="151"/>
      <c r="S47" s="2" t="str">
        <f t="shared" ref="S47" si="2">D47</f>
        <v>Egenkalpitaltilskudd KLP</v>
      </c>
      <c r="U47" s="134" t="e">
        <f>#REF!</f>
        <v>#REF!</v>
      </c>
      <c r="V47" s="134">
        <f t="shared" si="1"/>
        <v>4773000</v>
      </c>
      <c r="W47" s="134">
        <f t="shared" si="1"/>
        <v>4916200</v>
      </c>
      <c r="X47" s="134">
        <f t="shared" si="1"/>
        <v>5063700</v>
      </c>
    </row>
    <row r="48" spans="1:24" ht="13.5" thickBot="1" x14ac:dyDescent="0.25">
      <c r="D48" s="18" t="s">
        <v>53</v>
      </c>
      <c r="E48" s="87">
        <v>379740500</v>
      </c>
      <c r="F48" s="87">
        <v>404416200</v>
      </c>
      <c r="G48" s="87">
        <v>313313700</v>
      </c>
      <c r="H48" s="87">
        <v>154200000</v>
      </c>
      <c r="J48" s="151"/>
    </row>
    <row r="49" spans="4:14" x14ac:dyDescent="0.2">
      <c r="E49" s="151"/>
      <c r="F49" s="151"/>
      <c r="G49" s="151"/>
      <c r="H49" s="151"/>
      <c r="I49" s="151"/>
      <c r="J49" s="151"/>
    </row>
    <row r="50" spans="4:14" x14ac:dyDescent="0.2">
      <c r="E50" s="151"/>
      <c r="F50" s="151"/>
      <c r="G50" s="151"/>
      <c r="H50" s="151"/>
      <c r="J50" s="151"/>
      <c r="K50" s="151"/>
      <c r="L50" s="151"/>
    </row>
    <row r="51" spans="4:14" x14ac:dyDescent="0.2">
      <c r="E51" s="151"/>
      <c r="F51" s="151"/>
      <c r="G51" s="151"/>
      <c r="H51" s="151"/>
      <c r="J51" s="151"/>
    </row>
    <row r="52" spans="4:14" ht="15" x14ac:dyDescent="0.25">
      <c r="E52" s="151"/>
      <c r="F52" s="151"/>
      <c r="G52" s="151"/>
      <c r="H52" s="151"/>
      <c r="J52" s="152"/>
      <c r="K52"/>
      <c r="L52"/>
      <c r="M52"/>
      <c r="N52"/>
    </row>
    <row r="53" spans="4:14" ht="15" x14ac:dyDescent="0.25">
      <c r="E53" s="151"/>
      <c r="F53" s="151"/>
      <c r="G53" s="151"/>
      <c r="H53" s="151"/>
      <c r="J53"/>
      <c r="K53"/>
      <c r="L53"/>
      <c r="M53"/>
      <c r="N53"/>
    </row>
    <row r="54" spans="4:14" ht="15" x14ac:dyDescent="0.25">
      <c r="E54" s="151"/>
      <c r="F54" s="151"/>
      <c r="G54" s="151"/>
      <c r="H54" s="151"/>
      <c r="J54" s="152"/>
      <c r="K54"/>
      <c r="L54"/>
      <c r="M54"/>
      <c r="N54"/>
    </row>
    <row r="55" spans="4:14" ht="15.75" thickBot="1" x14ac:dyDescent="0.3">
      <c r="E55" s="151"/>
      <c r="F55" s="151"/>
      <c r="G55" s="151"/>
      <c r="H55" s="151"/>
      <c r="J55" s="152"/>
      <c r="K55"/>
      <c r="L55"/>
      <c r="M55"/>
      <c r="N55"/>
    </row>
    <row r="56" spans="4:14" ht="13.5" thickBot="1" x14ac:dyDescent="0.25">
      <c r="D56" s="26" t="s">
        <v>0</v>
      </c>
      <c r="E56" s="24" t="s">
        <v>3</v>
      </c>
      <c r="F56" s="24" t="s">
        <v>4</v>
      </c>
      <c r="G56" s="25" t="s">
        <v>128</v>
      </c>
      <c r="H56" s="25" t="s">
        <v>170</v>
      </c>
      <c r="J56" s="184"/>
      <c r="K56" s="185"/>
      <c r="L56" s="185"/>
      <c r="M56" s="185"/>
      <c r="N56" s="185"/>
    </row>
    <row r="57" spans="4:14" x14ac:dyDescent="0.2">
      <c r="D57" s="5" t="s">
        <v>54</v>
      </c>
      <c r="E57" s="28">
        <f>266367500+500000+8100000</f>
        <v>274967500</v>
      </c>
      <c r="F57" s="28">
        <f>280600000+18900000</f>
        <v>299500000</v>
      </c>
      <c r="G57" s="28">
        <v>208250000</v>
      </c>
      <c r="H57" s="28">
        <v>49000000</v>
      </c>
      <c r="J57" s="186"/>
      <c r="K57" s="187"/>
      <c r="L57" s="187"/>
      <c r="M57" s="187"/>
      <c r="N57" s="187"/>
    </row>
    <row r="58" spans="4:14" x14ac:dyDescent="0.2">
      <c r="D58" s="5" t="s">
        <v>55</v>
      </c>
      <c r="E58" s="153">
        <v>0</v>
      </c>
      <c r="F58" s="153">
        <v>0</v>
      </c>
      <c r="G58" s="153">
        <v>0</v>
      </c>
      <c r="H58" s="153">
        <v>0</v>
      </c>
      <c r="J58" s="186"/>
      <c r="K58" s="188"/>
      <c r="L58" s="188"/>
      <c r="M58" s="188"/>
      <c r="N58" s="188"/>
    </row>
    <row r="59" spans="4:14" x14ac:dyDescent="0.2">
      <c r="D59" s="5" t="s">
        <v>56</v>
      </c>
      <c r="E59" s="11">
        <v>4773000</v>
      </c>
      <c r="F59" s="11">
        <v>4916200</v>
      </c>
      <c r="G59" s="11">
        <v>5063700</v>
      </c>
      <c r="H59" s="11">
        <v>5200000</v>
      </c>
      <c r="J59" s="186"/>
      <c r="K59" s="187"/>
      <c r="L59" s="187"/>
      <c r="M59" s="187"/>
      <c r="N59" s="187"/>
    </row>
    <row r="60" spans="4:14" x14ac:dyDescent="0.2">
      <c r="D60" s="5" t="s">
        <v>57</v>
      </c>
      <c r="E60" s="153">
        <v>0</v>
      </c>
      <c r="F60" s="153">
        <v>0</v>
      </c>
      <c r="G60" s="153">
        <v>0</v>
      </c>
      <c r="H60" s="153">
        <v>0</v>
      </c>
      <c r="J60" s="186"/>
      <c r="K60" s="188"/>
      <c r="L60" s="188"/>
      <c r="M60" s="188"/>
      <c r="N60" s="188"/>
    </row>
    <row r="61" spans="4:14" x14ac:dyDescent="0.2">
      <c r="D61" s="5" t="s">
        <v>58</v>
      </c>
      <c r="E61" s="153">
        <v>0</v>
      </c>
      <c r="F61" s="153">
        <v>0</v>
      </c>
      <c r="G61" s="153">
        <v>0</v>
      </c>
      <c r="H61" s="153">
        <v>0</v>
      </c>
      <c r="J61" s="186"/>
      <c r="K61" s="188"/>
      <c r="L61" s="188"/>
      <c r="M61" s="188"/>
      <c r="N61" s="188"/>
    </row>
    <row r="62" spans="4:14" x14ac:dyDescent="0.2">
      <c r="D62" s="13" t="s">
        <v>59</v>
      </c>
      <c r="E62" s="21">
        <f>271140500+500000+8100000</f>
        <v>279740500</v>
      </c>
      <c r="F62" s="21">
        <f>285516200+18900000</f>
        <v>304416200</v>
      </c>
      <c r="G62" s="21">
        <v>213313700</v>
      </c>
      <c r="H62" s="21">
        <v>54200000</v>
      </c>
      <c r="J62" s="189"/>
      <c r="K62" s="190"/>
      <c r="L62" s="190"/>
      <c r="M62" s="190"/>
      <c r="N62" s="190"/>
    </row>
    <row r="63" spans="4:14" x14ac:dyDescent="0.2">
      <c r="D63" s="5" t="s">
        <v>60</v>
      </c>
      <c r="E63" s="153">
        <f>-15573500-100000-1620000</f>
        <v>-17293500</v>
      </c>
      <c r="F63" s="153">
        <f>-51600000-3780000</f>
        <v>-55380000</v>
      </c>
      <c r="G63" s="155">
        <v>-38200000</v>
      </c>
      <c r="H63" s="155">
        <v>-6200000</v>
      </c>
      <c r="J63" s="186"/>
      <c r="K63" s="187"/>
      <c r="L63" s="187"/>
      <c r="M63" s="187"/>
      <c r="N63" s="187"/>
    </row>
    <row r="64" spans="4:14" x14ac:dyDescent="0.2">
      <c r="D64" s="5" t="s">
        <v>61</v>
      </c>
      <c r="E64" s="155">
        <v>-127000000</v>
      </c>
      <c r="F64" s="154">
        <v>0</v>
      </c>
      <c r="G64" s="89">
        <v>-12000000</v>
      </c>
      <c r="H64" s="89">
        <v>0</v>
      </c>
      <c r="J64" s="186"/>
      <c r="K64" s="187"/>
      <c r="L64" s="188"/>
      <c r="M64" s="188"/>
      <c r="N64" s="37"/>
    </row>
    <row r="65" spans="2:14" x14ac:dyDescent="0.2">
      <c r="D65" s="5" t="s">
        <v>62</v>
      </c>
      <c r="E65" s="89">
        <v>-4773000</v>
      </c>
      <c r="F65" s="156">
        <v>-4916200</v>
      </c>
      <c r="G65" s="156">
        <v>-5063700</v>
      </c>
      <c r="H65" s="156">
        <v>-5200000</v>
      </c>
      <c r="J65" s="186"/>
      <c r="K65" s="187"/>
      <c r="L65" s="37"/>
      <c r="M65" s="41"/>
      <c r="N65" s="41"/>
    </row>
    <row r="66" spans="2:14" x14ac:dyDescent="0.2">
      <c r="D66" s="5" t="s">
        <v>63</v>
      </c>
      <c r="E66" s="153">
        <v>0</v>
      </c>
      <c r="F66" s="153">
        <v>0</v>
      </c>
      <c r="G66" s="153">
        <v>0</v>
      </c>
      <c r="H66" s="153">
        <v>0</v>
      </c>
      <c r="J66" s="186"/>
      <c r="K66" s="188"/>
      <c r="L66" s="188"/>
      <c r="M66" s="188"/>
      <c r="N66" s="188"/>
    </row>
    <row r="67" spans="2:14" x14ac:dyDescent="0.2">
      <c r="D67" s="5" t="s">
        <v>64</v>
      </c>
      <c r="E67" s="153">
        <v>0</v>
      </c>
      <c r="F67" s="153">
        <v>0</v>
      </c>
      <c r="G67" s="153">
        <v>0</v>
      </c>
      <c r="H67" s="153">
        <v>0</v>
      </c>
      <c r="J67" s="186"/>
      <c r="K67" s="188"/>
      <c r="L67" s="188"/>
      <c r="M67" s="188"/>
      <c r="N67" s="188"/>
    </row>
    <row r="68" spans="2:14" x14ac:dyDescent="0.2">
      <c r="B68" s="175"/>
      <c r="C68" s="175"/>
      <c r="D68" s="5" t="s">
        <v>65</v>
      </c>
      <c r="E68" s="153">
        <v>0</v>
      </c>
      <c r="F68" s="153">
        <v>0</v>
      </c>
      <c r="G68" s="153">
        <v>0</v>
      </c>
      <c r="H68" s="153">
        <v>0</v>
      </c>
      <c r="J68" s="186"/>
      <c r="K68" s="188"/>
      <c r="L68" s="188"/>
      <c r="M68" s="188"/>
      <c r="N68" s="188"/>
    </row>
    <row r="69" spans="2:14" x14ac:dyDescent="0.2">
      <c r="B69" s="181"/>
      <c r="C69" s="181"/>
      <c r="D69" s="182" t="s">
        <v>66</v>
      </c>
      <c r="E69" s="183">
        <f>-123794000-400000-6480000</f>
        <v>-130674000</v>
      </c>
      <c r="F69" s="183">
        <f>-226713775-15120000</f>
        <v>-241833775</v>
      </c>
      <c r="G69" s="183">
        <f>-169050000+12000000</f>
        <v>-157050000</v>
      </c>
      <c r="H69" s="183">
        <v>-41936300</v>
      </c>
      <c r="I69" s="55"/>
      <c r="J69" s="186"/>
      <c r="K69" s="187"/>
      <c r="L69" s="187"/>
      <c r="M69" s="187"/>
      <c r="N69" s="187"/>
    </row>
    <row r="70" spans="2:14" x14ac:dyDescent="0.2">
      <c r="B70" s="181"/>
      <c r="C70" s="181"/>
      <c r="D70" s="219" t="s">
        <v>210</v>
      </c>
      <c r="E70" s="220">
        <v>-350794000</v>
      </c>
      <c r="F70" s="220">
        <v>-329000000</v>
      </c>
      <c r="G70" s="220">
        <v>-270050000</v>
      </c>
      <c r="H70" s="220">
        <v>-142800000</v>
      </c>
      <c r="J70" s="189"/>
      <c r="K70" s="190"/>
      <c r="L70" s="190"/>
      <c r="M70" s="190"/>
      <c r="N70" s="190"/>
    </row>
    <row r="71" spans="2:14" x14ac:dyDescent="0.2">
      <c r="D71" s="13" t="s">
        <v>67</v>
      </c>
      <c r="E71" s="21">
        <f>-271140500-500000-1620000-6480000</f>
        <v>-279740500</v>
      </c>
      <c r="F71" s="21">
        <f>-285516200-3780000-15120000</f>
        <v>-304416200</v>
      </c>
      <c r="G71" s="21">
        <v>-213313700</v>
      </c>
      <c r="H71" s="21">
        <v>-54200000</v>
      </c>
      <c r="J71" s="186"/>
      <c r="K71" s="188"/>
      <c r="L71" s="188"/>
      <c r="M71" s="188"/>
      <c r="N71" s="188"/>
    </row>
    <row r="72" spans="2:14" x14ac:dyDescent="0.2">
      <c r="D72" s="5" t="s">
        <v>68</v>
      </c>
      <c r="E72" s="153">
        <v>100000000</v>
      </c>
      <c r="F72" s="153">
        <v>100000000</v>
      </c>
      <c r="G72" s="153">
        <v>100000000</v>
      </c>
      <c r="H72" s="153">
        <v>100000000</v>
      </c>
      <c r="J72" s="186"/>
      <c r="K72" s="191"/>
      <c r="L72" s="191"/>
      <c r="M72" s="191"/>
      <c r="N72" s="191"/>
    </row>
    <row r="73" spans="2:14" x14ac:dyDescent="0.2">
      <c r="D73" s="5" t="s">
        <v>69</v>
      </c>
      <c r="E73" s="153">
        <v>-100000000</v>
      </c>
      <c r="F73" s="153">
        <v>-100000000</v>
      </c>
      <c r="G73" s="153">
        <v>-100000000</v>
      </c>
      <c r="H73" s="153">
        <v>-100000000</v>
      </c>
      <c r="J73" s="186"/>
      <c r="K73" s="188"/>
      <c r="L73" s="188"/>
      <c r="M73" s="188"/>
      <c r="N73" s="188"/>
    </row>
    <row r="74" spans="2:14" x14ac:dyDescent="0.2">
      <c r="D74" s="5" t="s">
        <v>70</v>
      </c>
      <c r="E74" s="153">
        <v>10267755.102040818</v>
      </c>
      <c r="F74" s="153">
        <v>12831533.527696794</v>
      </c>
      <c r="G74" s="153">
        <v>15322061.141191171</v>
      </c>
      <c r="H74" s="153">
        <v>15102247.149402034</v>
      </c>
      <c r="J74" s="186"/>
      <c r="K74" s="191"/>
      <c r="L74" s="191"/>
      <c r="M74" s="191"/>
      <c r="N74" s="191"/>
    </row>
    <row r="75" spans="2:14" x14ac:dyDescent="0.2">
      <c r="D75" s="5" t="s">
        <v>71</v>
      </c>
      <c r="E75" s="156">
        <v>-10267755.102040818</v>
      </c>
      <c r="F75" s="156">
        <v>-12831533.527696794</v>
      </c>
      <c r="G75" s="156">
        <v>-15322061.141191171</v>
      </c>
      <c r="H75" s="156">
        <v>-15102247.149402034</v>
      </c>
      <c r="J75" s="189"/>
      <c r="K75" s="45"/>
      <c r="L75" s="45"/>
      <c r="M75" s="45"/>
      <c r="N75" s="45"/>
    </row>
    <row r="76" spans="2:14" x14ac:dyDescent="0.2">
      <c r="D76" s="8" t="s">
        <v>72</v>
      </c>
      <c r="E76" s="157">
        <v>0</v>
      </c>
      <c r="F76" s="157">
        <v>0</v>
      </c>
      <c r="G76" s="157">
        <v>0</v>
      </c>
      <c r="H76" s="157">
        <v>0</v>
      </c>
      <c r="J76" s="186"/>
      <c r="K76" s="41"/>
      <c r="L76" s="41"/>
      <c r="M76" s="41"/>
      <c r="N76" s="41"/>
    </row>
    <row r="77" spans="2:14" x14ac:dyDescent="0.2">
      <c r="D77" s="5" t="s">
        <v>73</v>
      </c>
      <c r="E77" s="156">
        <v>0</v>
      </c>
      <c r="F77" s="156">
        <v>0</v>
      </c>
      <c r="G77" s="156">
        <v>0</v>
      </c>
      <c r="H77" s="156">
        <v>0</v>
      </c>
      <c r="J77" s="186"/>
      <c r="K77" s="41"/>
      <c r="L77" s="41"/>
      <c r="M77" s="41"/>
      <c r="N77" s="41"/>
    </row>
    <row r="78" spans="2:14" x14ac:dyDescent="0.2">
      <c r="D78" s="5" t="s">
        <v>74</v>
      </c>
      <c r="E78" s="156">
        <v>0</v>
      </c>
      <c r="F78" s="156">
        <v>0</v>
      </c>
      <c r="G78" s="156">
        <v>0</v>
      </c>
      <c r="H78" s="156">
        <v>0</v>
      </c>
      <c r="J78" s="186"/>
      <c r="K78" s="43"/>
      <c r="L78" s="43"/>
      <c r="M78" s="43"/>
      <c r="N78" s="41"/>
    </row>
    <row r="79" spans="2:14" x14ac:dyDescent="0.2">
      <c r="D79" s="5" t="s">
        <v>75</v>
      </c>
      <c r="E79" s="156"/>
      <c r="F79" s="156"/>
      <c r="G79" s="156">
        <v>0</v>
      </c>
      <c r="H79" s="156">
        <v>0</v>
      </c>
      <c r="J79" s="186"/>
      <c r="K79" s="41"/>
      <c r="L79" s="41"/>
      <c r="M79" s="41"/>
      <c r="N79" s="41"/>
    </row>
    <row r="80" spans="2:14" x14ac:dyDescent="0.2">
      <c r="D80" s="5" t="s">
        <v>76</v>
      </c>
      <c r="E80" s="156">
        <v>0</v>
      </c>
      <c r="F80" s="156">
        <v>0</v>
      </c>
      <c r="G80" s="156">
        <v>0</v>
      </c>
      <c r="H80" s="156">
        <v>0</v>
      </c>
      <c r="J80" s="189"/>
      <c r="K80" s="190"/>
      <c r="L80" s="190"/>
      <c r="M80" s="190"/>
      <c r="N80" s="190"/>
    </row>
    <row r="81" spans="2:14" x14ac:dyDescent="0.2">
      <c r="D81" s="13" t="s">
        <v>77</v>
      </c>
      <c r="E81" s="21">
        <v>0</v>
      </c>
      <c r="F81" s="21">
        <v>0</v>
      </c>
      <c r="G81" s="21">
        <v>0</v>
      </c>
      <c r="H81" s="21">
        <v>0</v>
      </c>
      <c r="J81" s="184"/>
      <c r="K81" s="192"/>
      <c r="L81" s="192"/>
      <c r="M81" s="192"/>
      <c r="N81" s="192"/>
    </row>
    <row r="82" spans="2:14" ht="13.5" thickBot="1" x14ac:dyDescent="0.25">
      <c r="D82" s="9" t="s">
        <v>78</v>
      </c>
      <c r="E82" s="158">
        <v>0</v>
      </c>
      <c r="F82" s="158">
        <v>0</v>
      </c>
      <c r="G82" s="158">
        <v>0</v>
      </c>
      <c r="H82" s="159"/>
    </row>
    <row r="84" spans="2:14" x14ac:dyDescent="0.2">
      <c r="E84" s="55" t="s">
        <v>129</v>
      </c>
      <c r="F84" s="55" t="s">
        <v>129</v>
      </c>
      <c r="G84" s="55" t="s">
        <v>129</v>
      </c>
      <c r="H84" s="55"/>
    </row>
    <row r="91" spans="2:14" x14ac:dyDescent="0.2">
      <c r="D91" s="160" t="s">
        <v>211</v>
      </c>
    </row>
    <row r="92" spans="2:14" ht="15" x14ac:dyDescent="0.25">
      <c r="B92" s="161"/>
      <c r="C92" s="177"/>
      <c r="D92" s="162">
        <v>401956</v>
      </c>
    </row>
    <row r="93" spans="2:14" ht="15" x14ac:dyDescent="0.25">
      <c r="B93" s="163"/>
      <c r="C93" s="100"/>
      <c r="D93" s="164">
        <v>1500000</v>
      </c>
    </row>
    <row r="94" spans="2:14" ht="15" x14ac:dyDescent="0.25">
      <c r="B94" s="163"/>
      <c r="C94" s="100"/>
      <c r="D94" s="164">
        <v>9707469</v>
      </c>
    </row>
    <row r="95" spans="2:14" ht="15" x14ac:dyDescent="0.25">
      <c r="B95" s="165" t="s">
        <v>212</v>
      </c>
      <c r="C95" s="178"/>
      <c r="D95" s="166">
        <f>SUM(D92:D94)</f>
        <v>11609425</v>
      </c>
    </row>
    <row r="96" spans="2:14" ht="15" x14ac:dyDescent="0.25">
      <c r="B96" s="167" t="s">
        <v>213</v>
      </c>
      <c r="C96" s="179"/>
      <c r="D96" s="164"/>
    </row>
    <row r="97" spans="2:18" ht="15" x14ac:dyDescent="0.25">
      <c r="B97" s="168" t="s">
        <v>214</v>
      </c>
      <c r="C97" s="180"/>
      <c r="D97" s="169"/>
    </row>
    <row r="104" spans="2:18" ht="15" x14ac:dyDescent="0.25">
      <c r="D104" s="170" t="s">
        <v>215</v>
      </c>
      <c r="E104" s="170" t="s">
        <v>217</v>
      </c>
      <c r="F104" s="170" t="s">
        <v>216</v>
      </c>
      <c r="G104" s="170" t="s">
        <v>218</v>
      </c>
      <c r="H104" s="170" t="s">
        <v>216</v>
      </c>
      <c r="I104" s="170" t="s">
        <v>219</v>
      </c>
      <c r="J104" s="170" t="s">
        <v>216</v>
      </c>
      <c r="K104" s="170" t="s">
        <v>220</v>
      </c>
      <c r="L104" s="170" t="s">
        <v>221</v>
      </c>
      <c r="M104" s="170" t="s">
        <v>222</v>
      </c>
      <c r="N104" s="170" t="s">
        <v>223</v>
      </c>
      <c r="O104" s="170" t="s">
        <v>224</v>
      </c>
      <c r="P104" s="170" t="s">
        <v>225</v>
      </c>
      <c r="Q104" s="170" t="s">
        <v>226</v>
      </c>
      <c r="R104" s="170" t="s">
        <v>227</v>
      </c>
    </row>
    <row r="105" spans="2:18" ht="15" x14ac:dyDescent="0.25">
      <c r="D105" s="170"/>
      <c r="E105" s="170"/>
      <c r="F105" s="170"/>
      <c r="G105" s="170"/>
      <c r="H105" s="170"/>
      <c r="I105" s="170"/>
      <c r="J105" s="170"/>
      <c r="K105" s="171">
        <v>339115932</v>
      </c>
      <c r="L105" s="172">
        <v>160906439</v>
      </c>
      <c r="M105" s="171">
        <v>500022372</v>
      </c>
      <c r="N105" s="171">
        <v>161402114</v>
      </c>
      <c r="O105" s="171">
        <v>368782685</v>
      </c>
      <c r="P105" s="171">
        <v>661424486</v>
      </c>
      <c r="Q105" s="171">
        <v>1027642881</v>
      </c>
      <c r="R105" s="171">
        <v>366218396</v>
      </c>
    </row>
    <row r="106" spans="2:18" ht="15" x14ac:dyDescent="0.25">
      <c r="D106" s="170" t="s">
        <v>216</v>
      </c>
      <c r="E106" s="170"/>
      <c r="F106" s="170"/>
      <c r="G106" s="170"/>
      <c r="H106" s="170"/>
      <c r="I106" s="170"/>
      <c r="J106" s="170"/>
      <c r="K106" s="171">
        <v>0</v>
      </c>
      <c r="L106" s="171">
        <v>4907117</v>
      </c>
      <c r="M106" s="171">
        <v>4907117</v>
      </c>
      <c r="N106" s="171">
        <v>2661279</v>
      </c>
      <c r="O106" s="171">
        <v>4000000</v>
      </c>
      <c r="P106" s="171">
        <v>7568396</v>
      </c>
      <c r="Q106" s="171">
        <v>4000000</v>
      </c>
      <c r="R106" s="171">
        <v>-3568396</v>
      </c>
    </row>
    <row r="107" spans="2:18" ht="15" x14ac:dyDescent="0.25">
      <c r="D107" s="170" t="s">
        <v>216</v>
      </c>
      <c r="E107" s="170"/>
      <c r="F107" s="170"/>
      <c r="G107" s="170"/>
      <c r="H107" s="170"/>
      <c r="I107" s="170"/>
      <c r="J107" s="170"/>
      <c r="K107" s="171">
        <v>0</v>
      </c>
      <c r="L107" s="171">
        <v>0</v>
      </c>
      <c r="M107" s="171">
        <v>0</v>
      </c>
      <c r="N107" s="171">
        <v>2712162</v>
      </c>
      <c r="O107" s="171">
        <v>6500000</v>
      </c>
      <c r="P107" s="171">
        <v>2712162</v>
      </c>
      <c r="Q107" s="171">
        <v>6500000</v>
      </c>
      <c r="R107" s="171">
        <v>3787838</v>
      </c>
    </row>
    <row r="108" spans="2:18" ht="15" x14ac:dyDescent="0.25">
      <c r="D108" s="170" t="s">
        <v>216</v>
      </c>
      <c r="E108" s="170"/>
      <c r="F108" s="170"/>
      <c r="G108" s="170"/>
      <c r="H108" s="170"/>
      <c r="I108" s="170"/>
      <c r="J108" s="170"/>
      <c r="K108" s="171">
        <v>-1106443</v>
      </c>
      <c r="L108" s="171">
        <v>716788</v>
      </c>
      <c r="M108" s="171">
        <v>-389655</v>
      </c>
      <c r="N108" s="171">
        <v>-700000</v>
      </c>
      <c r="O108" s="171">
        <v>0</v>
      </c>
      <c r="P108" s="171">
        <v>-1089655</v>
      </c>
      <c r="Q108" s="171">
        <v>0</v>
      </c>
      <c r="R108" s="171">
        <v>1089655</v>
      </c>
    </row>
    <row r="109" spans="2:18" ht="15" x14ac:dyDescent="0.25">
      <c r="D109" s="170" t="s">
        <v>216</v>
      </c>
      <c r="E109" s="170"/>
      <c r="F109" s="170"/>
      <c r="G109" s="170"/>
      <c r="H109" s="170"/>
      <c r="I109" s="170"/>
      <c r="J109" s="170"/>
      <c r="K109" s="171">
        <v>0</v>
      </c>
      <c r="L109" s="171">
        <v>3012819</v>
      </c>
      <c r="M109" s="171">
        <v>3012819</v>
      </c>
      <c r="N109" s="171">
        <v>0</v>
      </c>
      <c r="O109" s="171">
        <v>0</v>
      </c>
      <c r="P109" s="171">
        <v>3012819</v>
      </c>
      <c r="Q109" s="171">
        <v>0</v>
      </c>
      <c r="R109" s="171">
        <v>-3012819</v>
      </c>
    </row>
    <row r="110" spans="2:18" ht="15" x14ac:dyDescent="0.25">
      <c r="D110" s="170" t="s">
        <v>216</v>
      </c>
      <c r="E110" s="170"/>
      <c r="F110" s="170"/>
      <c r="G110" s="170"/>
      <c r="H110" s="170"/>
      <c r="I110" s="170"/>
      <c r="J110" s="170"/>
      <c r="K110" s="171">
        <v>0</v>
      </c>
      <c r="L110" s="171">
        <v>199765</v>
      </c>
      <c r="M110" s="171">
        <v>199765</v>
      </c>
      <c r="N110" s="171">
        <v>0</v>
      </c>
      <c r="O110" s="171">
        <v>0</v>
      </c>
      <c r="P110" s="171">
        <v>199765</v>
      </c>
      <c r="Q110" s="171">
        <v>0</v>
      </c>
      <c r="R110" s="171">
        <v>-199765</v>
      </c>
    </row>
    <row r="111" spans="2:18" ht="15" x14ac:dyDescent="0.25">
      <c r="D111" s="170" t="s">
        <v>216</v>
      </c>
      <c r="E111" s="170"/>
      <c r="F111" s="170"/>
      <c r="G111" s="170"/>
      <c r="H111" s="170"/>
      <c r="I111" s="170"/>
      <c r="J111" s="170"/>
      <c r="K111" s="171">
        <v>3125500</v>
      </c>
      <c r="L111" s="171">
        <v>1199303</v>
      </c>
      <c r="M111" s="171">
        <v>4324804</v>
      </c>
      <c r="N111" s="171">
        <v>9000</v>
      </c>
      <c r="O111" s="171">
        <v>0</v>
      </c>
      <c r="P111" s="171">
        <v>4333804</v>
      </c>
      <c r="Q111" s="171">
        <v>0</v>
      </c>
      <c r="R111" s="171">
        <v>-4333804</v>
      </c>
    </row>
    <row r="112" spans="2:18" ht="15" x14ac:dyDescent="0.25">
      <c r="D112" s="170" t="s">
        <v>216</v>
      </c>
      <c r="E112" s="170"/>
      <c r="F112" s="170"/>
      <c r="G112" s="170"/>
      <c r="H112" s="170"/>
      <c r="I112" s="170"/>
      <c r="J112" s="170"/>
      <c r="K112" s="171">
        <v>98767609</v>
      </c>
      <c r="L112" s="171">
        <v>39977276</v>
      </c>
      <c r="M112" s="171">
        <v>138744885</v>
      </c>
      <c r="N112" s="171">
        <v>691580</v>
      </c>
      <c r="O112" s="171">
        <v>4500000</v>
      </c>
      <c r="P112" s="171">
        <v>139436465</v>
      </c>
      <c r="Q112" s="171">
        <v>466400000</v>
      </c>
      <c r="R112" s="171">
        <v>326963535</v>
      </c>
    </row>
    <row r="113" spans="4:18" ht="15" x14ac:dyDescent="0.25">
      <c r="D113" s="170" t="s">
        <v>216</v>
      </c>
      <c r="E113" s="170"/>
      <c r="F113" s="170"/>
      <c r="G113" s="170"/>
      <c r="H113" s="170"/>
      <c r="I113" s="170"/>
      <c r="J113" s="170"/>
      <c r="K113" s="171">
        <v>45745516</v>
      </c>
      <c r="L113" s="171">
        <v>90283</v>
      </c>
      <c r="M113" s="171">
        <v>45835799</v>
      </c>
      <c r="N113" s="171">
        <v>224906</v>
      </c>
      <c r="O113" s="171">
        <v>5100000</v>
      </c>
      <c r="P113" s="171">
        <v>46060705</v>
      </c>
      <c r="Q113" s="171">
        <v>7750000</v>
      </c>
      <c r="R113" s="171">
        <v>-38310705</v>
      </c>
    </row>
    <row r="114" spans="4:18" ht="15" x14ac:dyDescent="0.25">
      <c r="D114" s="170" t="s">
        <v>216</v>
      </c>
      <c r="E114" s="170"/>
      <c r="F114" s="170"/>
      <c r="G114" s="170"/>
      <c r="H114" s="170"/>
      <c r="I114" s="170"/>
      <c r="J114" s="170"/>
      <c r="K114" s="171">
        <v>72763500</v>
      </c>
      <c r="L114" s="171">
        <v>8334638</v>
      </c>
      <c r="M114" s="171">
        <v>81098138</v>
      </c>
      <c r="N114" s="171">
        <v>0</v>
      </c>
      <c r="O114" s="171">
        <v>0</v>
      </c>
      <c r="P114" s="171">
        <v>81098138</v>
      </c>
      <c r="Q114" s="171">
        <v>0</v>
      </c>
      <c r="R114" s="171">
        <v>-81098138</v>
      </c>
    </row>
    <row r="115" spans="4:18" ht="15" x14ac:dyDescent="0.25">
      <c r="D115" s="170" t="s">
        <v>216</v>
      </c>
      <c r="E115" s="170"/>
      <c r="F115" s="170"/>
      <c r="G115" s="170"/>
      <c r="H115" s="170"/>
      <c r="I115" s="170"/>
      <c r="J115" s="170"/>
      <c r="K115" s="171">
        <v>0</v>
      </c>
      <c r="L115" s="171">
        <v>0</v>
      </c>
      <c r="M115" s="171">
        <v>0</v>
      </c>
      <c r="N115" s="171">
        <v>1843500</v>
      </c>
      <c r="O115" s="171">
        <v>9420625</v>
      </c>
      <c r="P115" s="171">
        <v>1843500</v>
      </c>
      <c r="Q115" s="171">
        <v>13170625</v>
      </c>
      <c r="R115" s="171">
        <v>11327125</v>
      </c>
    </row>
    <row r="116" spans="4:18" ht="15" x14ac:dyDescent="0.25">
      <c r="D116" s="170" t="s">
        <v>216</v>
      </c>
      <c r="E116" s="170"/>
      <c r="F116" s="170"/>
      <c r="G116" s="170"/>
      <c r="H116" s="170"/>
      <c r="I116" s="170"/>
      <c r="J116" s="170"/>
      <c r="K116" s="171">
        <v>0</v>
      </c>
      <c r="L116" s="171">
        <v>-645351</v>
      </c>
      <c r="M116" s="171">
        <v>-645351</v>
      </c>
      <c r="N116" s="171">
        <v>2307220</v>
      </c>
      <c r="O116" s="171">
        <v>0</v>
      </c>
      <c r="P116" s="171">
        <v>1661869</v>
      </c>
      <c r="Q116" s="171">
        <v>0</v>
      </c>
      <c r="R116" s="171">
        <v>-1661869</v>
      </c>
    </row>
    <row r="117" spans="4:18" ht="15" x14ac:dyDescent="0.25">
      <c r="D117" s="170" t="s">
        <v>216</v>
      </c>
      <c r="E117" s="170"/>
      <c r="F117" s="170"/>
      <c r="G117" s="170"/>
      <c r="H117" s="170"/>
      <c r="I117" s="170"/>
      <c r="J117" s="170"/>
      <c r="K117" s="171">
        <v>10815072</v>
      </c>
      <c r="L117" s="171">
        <v>2382483</v>
      </c>
      <c r="M117" s="171">
        <v>13197555</v>
      </c>
      <c r="N117" s="171">
        <v>-51780</v>
      </c>
      <c r="O117" s="171">
        <v>0</v>
      </c>
      <c r="P117" s="171">
        <v>13145775</v>
      </c>
      <c r="Q117" s="171">
        <v>0</v>
      </c>
      <c r="R117" s="171">
        <v>-13145775</v>
      </c>
    </row>
    <row r="118" spans="4:18" ht="15" x14ac:dyDescent="0.25">
      <c r="D118" s="170" t="s">
        <v>216</v>
      </c>
      <c r="E118" s="170"/>
      <c r="F118" s="170"/>
      <c r="G118" s="170"/>
      <c r="H118" s="170"/>
      <c r="I118" s="170"/>
      <c r="J118" s="170"/>
      <c r="K118" s="171">
        <v>12282881</v>
      </c>
      <c r="L118" s="171">
        <v>693204</v>
      </c>
      <c r="M118" s="171">
        <v>12976084</v>
      </c>
      <c r="N118" s="171">
        <v>259836</v>
      </c>
      <c r="O118" s="171">
        <v>0</v>
      </c>
      <c r="P118" s="171">
        <v>13235920</v>
      </c>
      <c r="Q118" s="171">
        <v>0</v>
      </c>
      <c r="R118" s="171">
        <v>-13235920</v>
      </c>
    </row>
    <row r="119" spans="4:18" ht="15" x14ac:dyDescent="0.25">
      <c r="D119" s="170" t="s">
        <v>216</v>
      </c>
      <c r="E119" s="170"/>
      <c r="F119" s="170"/>
      <c r="G119" s="170"/>
      <c r="H119" s="170"/>
      <c r="I119" s="170"/>
      <c r="J119" s="170"/>
      <c r="K119" s="171">
        <v>9744135</v>
      </c>
      <c r="L119" s="171">
        <v>77375693</v>
      </c>
      <c r="M119" s="171">
        <v>87119829</v>
      </c>
      <c r="N119" s="171">
        <v>84877248</v>
      </c>
      <c r="O119" s="171">
        <v>164979449</v>
      </c>
      <c r="P119" s="171">
        <v>171997077</v>
      </c>
      <c r="Q119" s="171">
        <v>244617256</v>
      </c>
      <c r="R119" s="171">
        <v>72620179</v>
      </c>
    </row>
    <row r="120" spans="4:18" ht="15" x14ac:dyDescent="0.25">
      <c r="D120" s="170" t="s">
        <v>216</v>
      </c>
      <c r="E120" s="170"/>
      <c r="F120" s="170"/>
      <c r="G120" s="170"/>
      <c r="H120" s="170"/>
      <c r="I120" s="170"/>
      <c r="J120" s="170"/>
      <c r="K120" s="171">
        <v>3045475</v>
      </c>
      <c r="L120" s="171">
        <v>5991898</v>
      </c>
      <c r="M120" s="171">
        <v>9037373</v>
      </c>
      <c r="N120" s="171">
        <v>10207233</v>
      </c>
      <c r="O120" s="171">
        <v>21500000</v>
      </c>
      <c r="P120" s="171">
        <v>19244606</v>
      </c>
      <c r="Q120" s="171">
        <v>24000000</v>
      </c>
      <c r="R120" s="171">
        <v>4755394</v>
      </c>
    </row>
    <row r="121" spans="4:18" ht="15" x14ac:dyDescent="0.25">
      <c r="D121" s="170" t="s">
        <v>216</v>
      </c>
      <c r="E121" s="170"/>
      <c r="F121" s="170"/>
      <c r="G121" s="170"/>
      <c r="H121" s="170"/>
      <c r="I121" s="170"/>
      <c r="J121" s="170"/>
      <c r="K121" s="171">
        <v>11294833</v>
      </c>
      <c r="L121" s="171">
        <v>7918379</v>
      </c>
      <c r="M121" s="171">
        <v>19213212</v>
      </c>
      <c r="N121" s="171">
        <v>6102</v>
      </c>
      <c r="O121" s="171">
        <v>11925000</v>
      </c>
      <c r="P121" s="171">
        <v>19219314</v>
      </c>
      <c r="Q121" s="171">
        <v>11925000</v>
      </c>
      <c r="R121" s="171">
        <v>-7294314</v>
      </c>
    </row>
    <row r="122" spans="4:18" ht="15" x14ac:dyDescent="0.25">
      <c r="D122" s="170" t="s">
        <v>216</v>
      </c>
      <c r="E122" s="170"/>
      <c r="F122" s="170"/>
      <c r="G122" s="170"/>
      <c r="H122" s="170"/>
      <c r="I122" s="170"/>
      <c r="J122" s="170"/>
      <c r="K122" s="171">
        <v>0</v>
      </c>
      <c r="L122" s="171">
        <v>182287</v>
      </c>
      <c r="M122" s="171">
        <v>182287</v>
      </c>
      <c r="N122" s="171">
        <v>271886</v>
      </c>
      <c r="O122" s="171">
        <v>400000</v>
      </c>
      <c r="P122" s="171">
        <v>454173</v>
      </c>
      <c r="Q122" s="171">
        <v>400000</v>
      </c>
      <c r="R122" s="171">
        <v>-54173</v>
      </c>
    </row>
    <row r="123" spans="4:18" ht="15" x14ac:dyDescent="0.25">
      <c r="D123" s="170" t="s">
        <v>216</v>
      </c>
      <c r="E123" s="170"/>
      <c r="F123" s="170"/>
      <c r="G123" s="170"/>
      <c r="H123" s="170"/>
      <c r="I123" s="170"/>
      <c r="J123" s="170"/>
      <c r="K123" s="171">
        <v>18598822</v>
      </c>
      <c r="L123" s="171">
        <v>12492720</v>
      </c>
      <c r="M123" s="171">
        <v>31091542</v>
      </c>
      <c r="N123" s="171">
        <v>55544921</v>
      </c>
      <c r="O123" s="171">
        <v>138664079</v>
      </c>
      <c r="P123" s="171">
        <v>86636462</v>
      </c>
      <c r="Q123" s="171">
        <v>248880000</v>
      </c>
      <c r="R123" s="171">
        <v>162243538</v>
      </c>
    </row>
    <row r="124" spans="4:18" ht="15" x14ac:dyDescent="0.25">
      <c r="D124" s="170" t="s">
        <v>216</v>
      </c>
      <c r="E124" s="170"/>
      <c r="F124" s="170"/>
      <c r="G124" s="170"/>
      <c r="H124" s="170"/>
      <c r="I124" s="170"/>
      <c r="J124" s="170"/>
      <c r="K124" s="171">
        <v>54039032</v>
      </c>
      <c r="L124" s="171">
        <v>-3806067</v>
      </c>
      <c r="M124" s="171">
        <v>50232965</v>
      </c>
      <c r="N124" s="171">
        <v>537022</v>
      </c>
      <c r="O124" s="171">
        <v>1793532</v>
      </c>
      <c r="P124" s="171">
        <v>50769987</v>
      </c>
      <c r="Q124" s="171">
        <v>0</v>
      </c>
      <c r="R124" s="171">
        <v>-50769987</v>
      </c>
    </row>
    <row r="125" spans="4:18" ht="15" x14ac:dyDescent="0.25">
      <c r="D125" s="170" t="s">
        <v>216</v>
      </c>
      <c r="E125" s="170"/>
      <c r="F125" s="170"/>
      <c r="G125" s="170"/>
      <c r="H125" s="170"/>
      <c r="I125" s="170"/>
      <c r="J125" s="170"/>
      <c r="K125" s="171">
        <v>0</v>
      </c>
      <c r="L125" s="171">
        <v>-116797</v>
      </c>
      <c r="M125" s="171">
        <v>-116797</v>
      </c>
      <c r="N125" s="171">
        <v>0</v>
      </c>
      <c r="O125" s="171">
        <v>0</v>
      </c>
      <c r="P125" s="171">
        <v>-116797</v>
      </c>
      <c r="Q125" s="171">
        <v>0</v>
      </c>
      <c r="R125" s="171">
        <v>116797</v>
      </c>
    </row>
  </sheetData>
  <pageMargins left="0.7" right="0.7" top="0.75" bottom="0.75" header="0.3" footer="0.3"/>
  <pageSetup paperSize="8" scale="95" orientation="portrait" r:id="rId1"/>
  <headerFooter>
    <oddHeader>&amp;LSenja kommune&amp;CBudsjett og økonomiplan 2022-2025&amp;RK-sak 189/2021</oddHeader>
  </headerFooter>
  <colBreaks count="2" manualBreakCount="2">
    <brk id="8" max="1048575" man="1"/>
    <brk id="14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29F98-5A1B-42B6-9606-087E9C4726B7}">
  <dimension ref="A1:W79"/>
  <sheetViews>
    <sheetView showGridLines="0" topLeftCell="A37" zoomScaleNormal="100" workbookViewId="0">
      <selection activeCell="E35" sqref="E35"/>
    </sheetView>
  </sheetViews>
  <sheetFormatPr baseColWidth="10" defaultColWidth="11.42578125" defaultRowHeight="12.75" x14ac:dyDescent="0.2"/>
  <cols>
    <col min="1" max="1" width="5.5703125" style="96" customWidth="1"/>
    <col min="2" max="2" width="24.42578125" style="96" customWidth="1"/>
    <col min="3" max="3" width="48.5703125" style="2" customWidth="1"/>
    <col min="4" max="7" width="13.5703125" style="2" bestFit="1" customWidth="1"/>
    <col min="8" max="8" width="11.42578125" style="2"/>
    <col min="9" max="9" width="54.140625" style="2" bestFit="1" customWidth="1"/>
    <col min="10" max="10" width="14" style="2" bestFit="1" customWidth="1"/>
    <col min="11" max="13" width="13.5703125" style="2" bestFit="1" customWidth="1"/>
    <col min="14" max="17" width="11.42578125" style="2"/>
    <col min="18" max="18" width="51.5703125" style="2" customWidth="1"/>
    <col min="19" max="19" width="22.85546875" style="70" customWidth="1"/>
    <col min="20" max="20" width="16" style="3" bestFit="1" customWidth="1"/>
    <col min="21" max="23" width="12.85546875" style="2" bestFit="1" customWidth="1"/>
    <col min="24" max="16384" width="11.42578125" style="2"/>
  </cols>
  <sheetData>
    <row r="1" spans="1:23" ht="13.5" thickBot="1" x14ac:dyDescent="0.25">
      <c r="T1" s="3">
        <v>2021</v>
      </c>
      <c r="U1" s="3">
        <v>2022</v>
      </c>
      <c r="V1" s="3">
        <v>2023</v>
      </c>
      <c r="W1" s="3">
        <v>2024</v>
      </c>
    </row>
    <row r="2" spans="1:23" ht="13.5" thickBot="1" x14ac:dyDescent="0.25">
      <c r="C2" s="18" t="s">
        <v>0</v>
      </c>
      <c r="D2" s="24" t="s">
        <v>2</v>
      </c>
      <c r="E2" s="24" t="s">
        <v>3</v>
      </c>
      <c r="F2" s="24" t="s">
        <v>4</v>
      </c>
      <c r="G2" s="25" t="s">
        <v>128</v>
      </c>
      <c r="H2" s="96"/>
      <c r="I2" s="97"/>
      <c r="J2" s="40"/>
      <c r="K2" s="40"/>
      <c r="L2" s="40"/>
      <c r="M2" s="40"/>
      <c r="N2" s="38"/>
      <c r="R2" s="2" t="s">
        <v>158</v>
      </c>
    </row>
    <row r="3" spans="1:23" x14ac:dyDescent="0.2">
      <c r="A3" s="96">
        <v>910</v>
      </c>
      <c r="B3" s="96" t="s">
        <v>154</v>
      </c>
      <c r="C3" s="27" t="s">
        <v>132</v>
      </c>
      <c r="D3" s="85">
        <v>4000000</v>
      </c>
      <c r="E3" s="85">
        <v>4000000</v>
      </c>
      <c r="F3" s="85">
        <v>4000000</v>
      </c>
      <c r="G3" s="85">
        <v>4000000</v>
      </c>
      <c r="H3" s="96"/>
      <c r="I3" s="96"/>
      <c r="J3" s="37"/>
      <c r="K3" s="37"/>
      <c r="L3" s="37"/>
      <c r="M3" s="37"/>
      <c r="N3" s="38"/>
    </row>
    <row r="4" spans="1:23" x14ac:dyDescent="0.2">
      <c r="A4" s="96">
        <v>920</v>
      </c>
      <c r="B4" s="96" t="s">
        <v>153</v>
      </c>
      <c r="C4" s="27" t="s">
        <v>12</v>
      </c>
      <c r="D4" s="85">
        <v>0</v>
      </c>
      <c r="E4" s="85">
        <v>20000000</v>
      </c>
      <c r="F4" s="85">
        <v>20000000</v>
      </c>
      <c r="G4" s="85">
        <v>0</v>
      </c>
      <c r="H4" s="96"/>
      <c r="I4" s="96"/>
      <c r="J4" s="37"/>
      <c r="K4" s="37"/>
      <c r="L4" s="37"/>
      <c r="M4" s="37"/>
      <c r="N4" s="38"/>
    </row>
    <row r="5" spans="1:23" x14ac:dyDescent="0.2">
      <c r="A5" s="96">
        <v>920</v>
      </c>
      <c r="B5" s="96" t="s">
        <v>153</v>
      </c>
      <c r="C5" s="48" t="s">
        <v>37</v>
      </c>
      <c r="D5" s="86">
        <v>0</v>
      </c>
      <c r="E5" s="86">
        <v>0</v>
      </c>
      <c r="F5" s="86">
        <v>20000000</v>
      </c>
      <c r="G5" s="86">
        <v>20000000</v>
      </c>
      <c r="H5" s="96"/>
      <c r="I5" s="96"/>
      <c r="J5" s="41"/>
      <c r="K5" s="41"/>
      <c r="L5" s="41"/>
      <c r="M5" s="41"/>
      <c r="N5" s="38"/>
    </row>
    <row r="6" spans="1:23" x14ac:dyDescent="0.2">
      <c r="A6" s="96">
        <v>925</v>
      </c>
      <c r="B6" s="96" t="s">
        <v>152</v>
      </c>
      <c r="C6" s="27" t="s">
        <v>16</v>
      </c>
      <c r="D6" s="85">
        <v>2000000</v>
      </c>
      <c r="E6" s="85">
        <v>60000000</v>
      </c>
      <c r="F6" s="85">
        <v>60000000</v>
      </c>
      <c r="G6" s="85">
        <v>0</v>
      </c>
      <c r="H6" s="96"/>
      <c r="I6" s="96"/>
      <c r="J6" s="37"/>
      <c r="K6" s="37"/>
      <c r="L6" s="37"/>
      <c r="M6" s="37"/>
      <c r="N6" s="38"/>
    </row>
    <row r="7" spans="1:23" x14ac:dyDescent="0.2">
      <c r="A7" s="96">
        <v>925</v>
      </c>
      <c r="B7" s="96" t="s">
        <v>152</v>
      </c>
      <c r="C7" s="27" t="s">
        <v>13</v>
      </c>
      <c r="D7" s="85">
        <v>2000000</v>
      </c>
      <c r="E7" s="85">
        <v>45000000</v>
      </c>
      <c r="F7" s="85">
        <v>110000000</v>
      </c>
      <c r="G7" s="85">
        <v>45000000</v>
      </c>
      <c r="H7" s="96" t="s">
        <v>144</v>
      </c>
      <c r="I7" s="96"/>
      <c r="J7" s="37"/>
      <c r="K7" s="37"/>
      <c r="L7" s="37"/>
      <c r="M7" s="37"/>
      <c r="N7" s="38"/>
    </row>
    <row r="8" spans="1:23" x14ac:dyDescent="0.2">
      <c r="C8" s="48" t="s">
        <v>131</v>
      </c>
      <c r="D8" s="86">
        <v>6500000</v>
      </c>
      <c r="E8" s="86">
        <v>6500000</v>
      </c>
      <c r="F8" s="86">
        <v>6500000</v>
      </c>
      <c r="G8" s="86">
        <v>6500000</v>
      </c>
      <c r="H8" s="96" t="s">
        <v>141</v>
      </c>
      <c r="I8" s="98"/>
      <c r="J8" s="37"/>
      <c r="K8" s="37"/>
      <c r="L8" s="37"/>
      <c r="M8" s="37"/>
      <c r="N8" s="38"/>
    </row>
    <row r="9" spans="1:23" x14ac:dyDescent="0.2">
      <c r="C9" s="27" t="s">
        <v>169</v>
      </c>
      <c r="D9" s="85">
        <v>500000</v>
      </c>
      <c r="E9" s="85">
        <v>500000</v>
      </c>
      <c r="F9" s="85">
        <v>500000</v>
      </c>
      <c r="G9" s="85">
        <v>500000</v>
      </c>
      <c r="H9" s="96"/>
      <c r="I9" s="98"/>
      <c r="J9" s="37"/>
      <c r="K9" s="37"/>
      <c r="L9" s="37"/>
      <c r="M9" s="37"/>
      <c r="N9" s="38"/>
    </row>
    <row r="10" spans="1:23" x14ac:dyDescent="0.2">
      <c r="A10" s="96">
        <v>930</v>
      </c>
      <c r="B10" s="96" t="s">
        <v>136</v>
      </c>
      <c r="C10" s="27" t="s">
        <v>39</v>
      </c>
      <c r="D10" s="85">
        <v>350000</v>
      </c>
      <c r="E10" s="85">
        <v>0</v>
      </c>
      <c r="F10" s="85">
        <v>0</v>
      </c>
      <c r="G10" s="85">
        <v>0</v>
      </c>
      <c r="H10" s="96" t="s">
        <v>145</v>
      </c>
      <c r="I10" s="96"/>
      <c r="J10" s="41"/>
      <c r="K10" s="41"/>
      <c r="L10" s="41"/>
      <c r="M10" s="41"/>
      <c r="N10" s="38"/>
    </row>
    <row r="11" spans="1:23" x14ac:dyDescent="0.2">
      <c r="A11" s="96">
        <v>930</v>
      </c>
      <c r="B11" s="96" t="s">
        <v>136</v>
      </c>
      <c r="C11" s="10" t="s">
        <v>130</v>
      </c>
      <c r="D11" s="85">
        <v>3750000</v>
      </c>
      <c r="E11" s="85">
        <v>3750000</v>
      </c>
      <c r="F11" s="85">
        <v>0</v>
      </c>
      <c r="G11" s="85">
        <v>0</v>
      </c>
      <c r="H11" s="96"/>
      <c r="I11" s="96"/>
      <c r="J11" s="41"/>
      <c r="K11" s="41"/>
      <c r="L11" s="41"/>
      <c r="M11" s="41"/>
      <c r="N11" s="38"/>
    </row>
    <row r="12" spans="1:23" x14ac:dyDescent="0.2">
      <c r="A12" s="96">
        <v>930</v>
      </c>
      <c r="B12" s="96" t="s">
        <v>136</v>
      </c>
      <c r="C12" s="48" t="s">
        <v>137</v>
      </c>
      <c r="D12" s="86">
        <v>1000000</v>
      </c>
      <c r="E12" s="86">
        <v>0</v>
      </c>
      <c r="F12" s="86">
        <v>0</v>
      </c>
      <c r="G12" s="86">
        <v>0</v>
      </c>
      <c r="H12" s="96"/>
      <c r="I12" s="97"/>
      <c r="J12" s="42"/>
      <c r="K12" s="42"/>
      <c r="L12" s="42"/>
      <c r="M12" s="42"/>
      <c r="N12" s="38"/>
      <c r="R12" s="2" t="s">
        <v>159</v>
      </c>
      <c r="S12" s="70">
        <v>265000000</v>
      </c>
    </row>
    <row r="13" spans="1:23" x14ac:dyDescent="0.2">
      <c r="A13" s="96">
        <v>955</v>
      </c>
      <c r="B13" s="96" t="s">
        <v>133</v>
      </c>
      <c r="C13" s="27" t="s">
        <v>24</v>
      </c>
      <c r="D13" s="85">
        <v>1000000</v>
      </c>
      <c r="E13" s="85">
        <v>1000000</v>
      </c>
      <c r="F13" s="85">
        <v>1000000</v>
      </c>
      <c r="G13" s="85">
        <v>1000000</v>
      </c>
      <c r="H13" s="96" t="s">
        <v>146</v>
      </c>
      <c r="I13" s="97"/>
      <c r="J13" s="42"/>
      <c r="K13" s="42"/>
      <c r="L13" s="42"/>
      <c r="M13" s="42"/>
      <c r="N13" s="38"/>
      <c r="R13" s="2" t="s">
        <v>160</v>
      </c>
    </row>
    <row r="14" spans="1:23" x14ac:dyDescent="0.2">
      <c r="A14" s="96">
        <v>957</v>
      </c>
      <c r="B14" s="96" t="s">
        <v>134</v>
      </c>
      <c r="C14" s="10" t="s">
        <v>45</v>
      </c>
      <c r="D14" s="85"/>
      <c r="E14" s="85"/>
      <c r="F14" s="85"/>
      <c r="G14" s="85">
        <v>11350000</v>
      </c>
      <c r="H14" s="96"/>
      <c r="I14" s="97"/>
      <c r="J14" s="42"/>
      <c r="K14" s="42"/>
      <c r="L14" s="42"/>
      <c r="M14" s="42"/>
      <c r="N14" s="38"/>
      <c r="R14" s="2" t="s">
        <v>161</v>
      </c>
      <c r="S14" s="70">
        <v>150000000</v>
      </c>
      <c r="T14" s="2" t="s">
        <v>129</v>
      </c>
      <c r="U14" s="2" t="s">
        <v>129</v>
      </c>
      <c r="V14" s="2" t="s">
        <v>129</v>
      </c>
      <c r="W14" s="2" t="s">
        <v>129</v>
      </c>
    </row>
    <row r="15" spans="1:23" ht="13.5" thickBot="1" x14ac:dyDescent="0.25">
      <c r="A15" s="96">
        <v>960</v>
      </c>
      <c r="B15" s="96" t="s">
        <v>147</v>
      </c>
      <c r="C15" s="48" t="s">
        <v>50</v>
      </c>
      <c r="D15" s="86">
        <v>2500000</v>
      </c>
      <c r="E15" s="86"/>
      <c r="F15" s="86"/>
      <c r="G15" s="86"/>
      <c r="H15" s="96" t="s">
        <v>145</v>
      </c>
      <c r="I15" s="96"/>
      <c r="J15" s="37"/>
      <c r="K15" s="37"/>
      <c r="L15" s="37"/>
      <c r="M15" s="37"/>
      <c r="N15" s="38"/>
      <c r="R15" s="77" t="s">
        <v>162</v>
      </c>
      <c r="S15" s="78">
        <f>SUM(S12:S14)</f>
        <v>415000000</v>
      </c>
      <c r="T15" s="79">
        <f t="shared" ref="T15:T22" si="0">D15</f>
        <v>2500000</v>
      </c>
      <c r="U15" s="79">
        <f t="shared" ref="U15:U22" si="1">E15</f>
        <v>0</v>
      </c>
      <c r="V15" s="79">
        <f t="shared" ref="V15:V22" si="2">F15</f>
        <v>0</v>
      </c>
      <c r="W15" s="79">
        <f t="shared" ref="W15:W22" si="3">G15</f>
        <v>0</v>
      </c>
    </row>
    <row r="16" spans="1:23" x14ac:dyDescent="0.2">
      <c r="A16" s="96">
        <v>960</v>
      </c>
      <c r="B16" s="96" t="s">
        <v>147</v>
      </c>
      <c r="C16" s="27" t="s">
        <v>135</v>
      </c>
      <c r="D16" s="85">
        <v>2250000</v>
      </c>
      <c r="E16" s="85">
        <v>0</v>
      </c>
      <c r="F16" s="85">
        <v>0</v>
      </c>
      <c r="G16" s="85">
        <v>0</v>
      </c>
      <c r="H16" s="96" t="s">
        <v>145</v>
      </c>
      <c r="I16" s="96"/>
      <c r="J16" s="37"/>
      <c r="K16" s="37"/>
      <c r="L16" s="37"/>
      <c r="M16" s="37"/>
      <c r="N16" s="38"/>
      <c r="R16" s="2" t="str">
        <f>C16</f>
        <v>Vannledning Laukhella - Islandsbotn</v>
      </c>
      <c r="T16" s="3">
        <f t="shared" si="0"/>
        <v>2250000</v>
      </c>
      <c r="U16" s="3">
        <f t="shared" si="1"/>
        <v>0</v>
      </c>
      <c r="V16" s="3">
        <f t="shared" si="2"/>
        <v>0</v>
      </c>
      <c r="W16" s="3">
        <f t="shared" si="3"/>
        <v>0</v>
      </c>
    </row>
    <row r="17" spans="1:23" x14ac:dyDescent="0.2">
      <c r="A17" s="96">
        <v>960</v>
      </c>
      <c r="B17" s="96" t="s">
        <v>147</v>
      </c>
      <c r="C17" s="10" t="s">
        <v>20</v>
      </c>
      <c r="D17" s="85">
        <v>97550000</v>
      </c>
      <c r="E17" s="85">
        <v>4150000</v>
      </c>
      <c r="F17" s="85"/>
      <c r="G17" s="85"/>
      <c r="H17" s="96" t="s">
        <v>145</v>
      </c>
      <c r="I17" s="96"/>
      <c r="J17" s="37"/>
      <c r="K17" s="37"/>
      <c r="L17" s="41"/>
      <c r="M17" s="41"/>
      <c r="N17" s="38"/>
      <c r="R17" s="2" t="str">
        <f t="shared" ref="R17:R22" si="4">C17</f>
        <v>Investering vann - Klubben</v>
      </c>
      <c r="T17" s="3">
        <f t="shared" si="0"/>
        <v>97550000</v>
      </c>
      <c r="U17" s="3">
        <f t="shared" si="1"/>
        <v>4150000</v>
      </c>
      <c r="V17" s="3">
        <f t="shared" si="2"/>
        <v>0</v>
      </c>
      <c r="W17" s="3">
        <f t="shared" si="3"/>
        <v>0</v>
      </c>
    </row>
    <row r="18" spans="1:23" x14ac:dyDescent="0.2">
      <c r="A18" s="96">
        <v>965</v>
      </c>
      <c r="B18" s="96" t="s">
        <v>139</v>
      </c>
      <c r="C18" s="48" t="s">
        <v>167</v>
      </c>
      <c r="D18" s="86">
        <v>18000000</v>
      </c>
      <c r="E18" s="86">
        <v>0</v>
      </c>
      <c r="F18" s="86"/>
      <c r="G18" s="86"/>
      <c r="H18" s="96" t="s">
        <v>145</v>
      </c>
      <c r="I18" s="96"/>
      <c r="J18" s="37"/>
      <c r="K18" s="37"/>
      <c r="L18" s="41"/>
      <c r="M18" s="41"/>
      <c r="N18" s="38"/>
      <c r="R18" s="2" t="str">
        <f t="shared" si="4"/>
        <v>Investering avløp Klubben industripark</v>
      </c>
      <c r="T18" s="3">
        <f t="shared" si="0"/>
        <v>18000000</v>
      </c>
      <c r="U18" s="3">
        <f t="shared" si="1"/>
        <v>0</v>
      </c>
      <c r="V18" s="3">
        <f t="shared" si="2"/>
        <v>0</v>
      </c>
      <c r="W18" s="3">
        <f t="shared" si="3"/>
        <v>0</v>
      </c>
    </row>
    <row r="19" spans="1:23" x14ac:dyDescent="0.2">
      <c r="A19" s="96">
        <v>960</v>
      </c>
      <c r="B19" s="96" t="s">
        <v>147</v>
      </c>
      <c r="C19" s="27" t="s">
        <v>21</v>
      </c>
      <c r="D19" s="85">
        <v>3000000</v>
      </c>
      <c r="E19" s="85"/>
      <c r="F19" s="85"/>
      <c r="G19" s="85"/>
      <c r="H19" s="96" t="s">
        <v>145</v>
      </c>
      <c r="I19" s="96"/>
      <c r="J19" s="41"/>
      <c r="K19" s="41"/>
      <c r="L19" s="41"/>
      <c r="M19" s="41"/>
      <c r="N19" s="38"/>
      <c r="R19" s="2" t="str">
        <f t="shared" si="4"/>
        <v>Investering vann - Leiknesdammen</v>
      </c>
      <c r="T19" s="3">
        <f t="shared" si="0"/>
        <v>3000000</v>
      </c>
      <c r="U19" s="3">
        <f t="shared" si="1"/>
        <v>0</v>
      </c>
      <c r="V19" s="3">
        <f t="shared" si="2"/>
        <v>0</v>
      </c>
      <c r="W19" s="3">
        <f t="shared" si="3"/>
        <v>0</v>
      </c>
    </row>
    <row r="20" spans="1:23" ht="13.5" customHeight="1" x14ac:dyDescent="0.2">
      <c r="A20" s="96">
        <v>960</v>
      </c>
      <c r="B20" s="96" t="s">
        <v>147</v>
      </c>
      <c r="C20" s="10" t="s">
        <v>138</v>
      </c>
      <c r="D20" s="85">
        <v>0</v>
      </c>
      <c r="E20" s="85">
        <v>9000000</v>
      </c>
      <c r="F20" s="85">
        <v>9000000</v>
      </c>
      <c r="G20" s="85">
        <v>5000000</v>
      </c>
      <c r="H20" s="98"/>
      <c r="I20" s="96"/>
      <c r="J20" s="41"/>
      <c r="K20" s="41"/>
      <c r="L20" s="41"/>
      <c r="M20" s="41"/>
      <c r="N20" s="38"/>
      <c r="R20" s="2" t="str">
        <f t="shared" si="4"/>
        <v>Vannforsyning</v>
      </c>
      <c r="T20" s="3">
        <f t="shared" si="0"/>
        <v>0</v>
      </c>
      <c r="U20" s="3">
        <f t="shared" si="1"/>
        <v>9000000</v>
      </c>
      <c r="V20" s="3">
        <f t="shared" si="2"/>
        <v>9000000</v>
      </c>
      <c r="W20" s="3">
        <f t="shared" si="3"/>
        <v>5000000</v>
      </c>
    </row>
    <row r="21" spans="1:23" x14ac:dyDescent="0.2">
      <c r="A21" s="96">
        <v>965</v>
      </c>
      <c r="B21" s="96" t="s">
        <v>139</v>
      </c>
      <c r="C21" s="48" t="s">
        <v>139</v>
      </c>
      <c r="D21" s="86">
        <v>0</v>
      </c>
      <c r="E21" s="86">
        <v>9000000</v>
      </c>
      <c r="F21" s="86">
        <v>9000000</v>
      </c>
      <c r="G21" s="86">
        <v>5000000</v>
      </c>
      <c r="H21" s="96" t="s">
        <v>140</v>
      </c>
      <c r="I21" s="96"/>
      <c r="J21" s="41"/>
      <c r="K21" s="41"/>
      <c r="L21" s="41"/>
      <c r="M21" s="41"/>
      <c r="N21" s="38"/>
      <c r="R21" s="2" t="str">
        <f t="shared" si="4"/>
        <v>Avløp</v>
      </c>
      <c r="T21" s="3">
        <f t="shared" si="0"/>
        <v>0</v>
      </c>
      <c r="U21" s="3">
        <f t="shared" si="1"/>
        <v>9000000</v>
      </c>
      <c r="V21" s="3">
        <f t="shared" si="2"/>
        <v>9000000</v>
      </c>
      <c r="W21" s="3">
        <f t="shared" si="3"/>
        <v>5000000</v>
      </c>
    </row>
    <row r="22" spans="1:23" x14ac:dyDescent="0.2">
      <c r="A22" s="96">
        <v>970</v>
      </c>
      <c r="B22" s="96" t="s">
        <v>148</v>
      </c>
      <c r="C22" s="27" t="s">
        <v>25</v>
      </c>
      <c r="D22" s="85">
        <v>11925000</v>
      </c>
      <c r="E22" s="85">
        <v>0</v>
      </c>
      <c r="F22" s="85">
        <v>0</v>
      </c>
      <c r="G22" s="85"/>
      <c r="H22" s="96" t="s">
        <v>145</v>
      </c>
      <c r="I22" s="97"/>
      <c r="J22" s="37"/>
      <c r="K22" s="37"/>
      <c r="L22" s="37"/>
      <c r="M22" s="37"/>
      <c r="N22" s="38"/>
      <c r="R22" s="2" t="str">
        <f t="shared" si="4"/>
        <v>Klubben industriområdet vei</v>
      </c>
      <c r="T22" s="3">
        <f t="shared" si="0"/>
        <v>11925000</v>
      </c>
      <c r="U22" s="3">
        <f t="shared" si="1"/>
        <v>0</v>
      </c>
      <c r="V22" s="3">
        <f t="shared" si="2"/>
        <v>0</v>
      </c>
      <c r="W22" s="3">
        <f t="shared" si="3"/>
        <v>0</v>
      </c>
    </row>
    <row r="23" spans="1:23" x14ac:dyDescent="0.2">
      <c r="A23" s="96">
        <v>975</v>
      </c>
      <c r="B23" s="96" t="s">
        <v>149</v>
      </c>
      <c r="C23" s="10" t="s">
        <v>26</v>
      </c>
      <c r="D23" s="85">
        <v>15175000</v>
      </c>
      <c r="E23" s="85">
        <v>0</v>
      </c>
      <c r="F23" s="85">
        <v>0</v>
      </c>
      <c r="G23" s="85">
        <v>0</v>
      </c>
      <c r="H23" s="96" t="s">
        <v>145</v>
      </c>
      <c r="I23" s="96" t="s">
        <v>155</v>
      </c>
      <c r="J23" s="42"/>
      <c r="K23" s="42"/>
      <c r="L23" s="42"/>
      <c r="M23" s="42"/>
      <c r="N23" s="38"/>
      <c r="R23" s="71" t="s">
        <v>164</v>
      </c>
      <c r="S23" s="72"/>
      <c r="T23" s="73">
        <f>SUM(T16:T22)</f>
        <v>132725000</v>
      </c>
      <c r="U23" s="73">
        <f t="shared" ref="U23:W23" si="5">SUM(U16:U22)</f>
        <v>22150000</v>
      </c>
      <c r="V23" s="73">
        <f t="shared" si="5"/>
        <v>18000000</v>
      </c>
      <c r="W23" s="73">
        <f t="shared" si="5"/>
        <v>10000000</v>
      </c>
    </row>
    <row r="24" spans="1:23" x14ac:dyDescent="0.2">
      <c r="A24" s="96">
        <v>970</v>
      </c>
      <c r="B24" s="96" t="s">
        <v>148</v>
      </c>
      <c r="C24" s="48" t="s">
        <v>27</v>
      </c>
      <c r="D24" s="86">
        <v>0</v>
      </c>
      <c r="E24" s="86">
        <v>0</v>
      </c>
      <c r="F24" s="86">
        <v>0</v>
      </c>
      <c r="G24" s="86">
        <v>0</v>
      </c>
      <c r="H24" s="96"/>
      <c r="I24" s="96"/>
      <c r="J24" s="41"/>
      <c r="K24" s="41"/>
      <c r="L24" s="41"/>
      <c r="M24" s="41"/>
      <c r="N24" s="38"/>
      <c r="R24" s="74" t="s">
        <v>163</v>
      </c>
      <c r="S24" s="75">
        <f>S15</f>
        <v>415000000</v>
      </c>
      <c r="T24" s="76">
        <f>S24+T23</f>
        <v>547725000</v>
      </c>
      <c r="U24" s="76">
        <f t="shared" ref="U24:W24" si="6">T24+U23</f>
        <v>569875000</v>
      </c>
      <c r="V24" s="76">
        <f t="shared" si="6"/>
        <v>587875000</v>
      </c>
      <c r="W24" s="76">
        <f t="shared" si="6"/>
        <v>597875000</v>
      </c>
    </row>
    <row r="25" spans="1:23" x14ac:dyDescent="0.2">
      <c r="C25" s="27" t="s">
        <v>168</v>
      </c>
      <c r="D25" s="85">
        <v>1875000</v>
      </c>
      <c r="E25" s="85">
        <v>3750000</v>
      </c>
      <c r="F25" s="85">
        <v>0</v>
      </c>
      <c r="G25" s="85">
        <v>0</v>
      </c>
      <c r="H25" s="96"/>
      <c r="I25" s="96"/>
      <c r="J25" s="43"/>
      <c r="K25" s="43"/>
      <c r="L25" s="43"/>
      <c r="M25" s="43"/>
      <c r="N25" s="38"/>
    </row>
    <row r="26" spans="1:23" x14ac:dyDescent="0.2">
      <c r="C26" s="10" t="s">
        <v>157</v>
      </c>
      <c r="D26" s="85">
        <v>808125</v>
      </c>
      <c r="E26" s="85">
        <v>0</v>
      </c>
      <c r="F26" s="85">
        <v>0</v>
      </c>
      <c r="G26" s="85">
        <v>0</v>
      </c>
      <c r="H26" s="96"/>
      <c r="I26" s="96"/>
      <c r="J26" s="41"/>
      <c r="K26" s="41"/>
      <c r="L26" s="41"/>
      <c r="M26" s="41"/>
      <c r="N26" s="38"/>
      <c r="R26" s="2" t="s">
        <v>165</v>
      </c>
      <c r="S26" s="70">
        <f>S15/32</f>
        <v>12968750</v>
      </c>
      <c r="T26" s="3">
        <f>T23/40</f>
        <v>3318125</v>
      </c>
      <c r="U26" s="3">
        <f t="shared" ref="U26:W26" si="7">U23/40</f>
        <v>553750</v>
      </c>
      <c r="V26" s="3">
        <f t="shared" si="7"/>
        <v>450000</v>
      </c>
      <c r="W26" s="3">
        <f t="shared" si="7"/>
        <v>250000</v>
      </c>
    </row>
    <row r="27" spans="1:23" x14ac:dyDescent="0.2">
      <c r="C27" s="48" t="s">
        <v>156</v>
      </c>
      <c r="D27" s="86">
        <v>6737500</v>
      </c>
      <c r="E27" s="86">
        <v>0</v>
      </c>
      <c r="F27" s="86">
        <v>0</v>
      </c>
      <c r="G27" s="86">
        <v>0</v>
      </c>
      <c r="H27" s="96"/>
      <c r="I27" s="97"/>
      <c r="J27" s="43"/>
      <c r="K27" s="44"/>
      <c r="L27" s="44"/>
      <c r="M27" s="44"/>
      <c r="N27" s="38"/>
      <c r="R27" s="2" t="s">
        <v>166</v>
      </c>
    </row>
    <row r="28" spans="1:23" x14ac:dyDescent="0.2">
      <c r="A28" s="96">
        <v>972</v>
      </c>
      <c r="B28" s="96" t="s">
        <v>150</v>
      </c>
      <c r="C28" s="27" t="s">
        <v>32</v>
      </c>
      <c r="D28" s="85">
        <v>400000</v>
      </c>
      <c r="E28" s="85">
        <v>0</v>
      </c>
      <c r="F28" s="85">
        <v>0</v>
      </c>
      <c r="G28" s="85">
        <v>0</v>
      </c>
      <c r="H28" s="96" t="s">
        <v>145</v>
      </c>
      <c r="I28" s="96"/>
      <c r="J28" s="45"/>
      <c r="K28" s="45"/>
      <c r="L28" s="45"/>
      <c r="M28" s="45"/>
      <c r="N28" s="38"/>
    </row>
    <row r="29" spans="1:23" x14ac:dyDescent="0.2">
      <c r="A29" s="96">
        <v>975</v>
      </c>
      <c r="B29" s="96" t="s">
        <v>149</v>
      </c>
      <c r="C29" s="10" t="s">
        <v>14</v>
      </c>
      <c r="D29" s="85">
        <v>45000000</v>
      </c>
      <c r="E29" s="85">
        <v>0</v>
      </c>
      <c r="F29" s="85">
        <v>0</v>
      </c>
      <c r="G29" s="85">
        <v>0</v>
      </c>
      <c r="H29" s="96" t="s">
        <v>145</v>
      </c>
      <c r="I29" s="96"/>
      <c r="J29" s="37"/>
      <c r="K29" s="41"/>
      <c r="L29" s="41"/>
      <c r="M29" s="41"/>
      <c r="N29" s="38"/>
    </row>
    <row r="30" spans="1:23" x14ac:dyDescent="0.2">
      <c r="A30" s="96">
        <v>975</v>
      </c>
      <c r="B30" s="96" t="s">
        <v>149</v>
      </c>
      <c r="C30" s="48" t="s">
        <v>38</v>
      </c>
      <c r="D30" s="86">
        <v>55000000</v>
      </c>
      <c r="E30" s="86">
        <v>90000000</v>
      </c>
      <c r="F30" s="86">
        <v>0</v>
      </c>
      <c r="G30" s="86">
        <v>0</v>
      </c>
      <c r="H30" s="96"/>
      <c r="I30" s="96"/>
      <c r="J30" s="41"/>
      <c r="K30" s="41"/>
      <c r="L30" s="41"/>
      <c r="M30" s="41"/>
      <c r="N30" s="38"/>
    </row>
    <row r="31" spans="1:23" x14ac:dyDescent="0.2">
      <c r="A31" s="96">
        <v>980</v>
      </c>
      <c r="B31" s="96" t="s">
        <v>151</v>
      </c>
      <c r="C31" s="27" t="s">
        <v>142</v>
      </c>
      <c r="D31" s="85">
        <v>1500000</v>
      </c>
      <c r="E31" s="85">
        <v>0</v>
      </c>
      <c r="F31" s="85">
        <v>0</v>
      </c>
      <c r="G31" s="85">
        <v>0</v>
      </c>
      <c r="H31" s="96" t="s">
        <v>145</v>
      </c>
      <c r="I31" s="97"/>
      <c r="J31" s="43"/>
      <c r="K31" s="43"/>
      <c r="L31" s="43"/>
      <c r="M31" s="43"/>
      <c r="N31" s="38"/>
    </row>
    <row r="32" spans="1:23" x14ac:dyDescent="0.2">
      <c r="A32" s="96">
        <v>980</v>
      </c>
      <c r="B32" s="96" t="s">
        <v>151</v>
      </c>
      <c r="C32" s="10" t="s">
        <v>143</v>
      </c>
      <c r="D32" s="85">
        <v>1400000</v>
      </c>
      <c r="E32" s="85">
        <v>0</v>
      </c>
      <c r="F32" s="85">
        <v>0</v>
      </c>
      <c r="G32" s="85">
        <v>0</v>
      </c>
      <c r="H32" s="96" t="s">
        <v>145</v>
      </c>
      <c r="I32" s="97"/>
      <c r="J32" s="41"/>
      <c r="K32" s="41"/>
      <c r="L32" s="41"/>
      <c r="M32" s="41"/>
      <c r="N32" s="38"/>
    </row>
    <row r="33" spans="3:14" x14ac:dyDescent="0.2">
      <c r="C33" s="48" t="s">
        <v>42</v>
      </c>
      <c r="D33" s="86">
        <v>40000000</v>
      </c>
      <c r="E33" s="86">
        <v>30000000</v>
      </c>
      <c r="F33" s="86">
        <v>30000000</v>
      </c>
      <c r="G33" s="86">
        <v>30000000</v>
      </c>
      <c r="H33" s="96"/>
      <c r="I33" s="96"/>
      <c r="J33" s="42"/>
      <c r="K33" s="42"/>
      <c r="L33" s="42"/>
      <c r="M33" s="42"/>
      <c r="N33" s="38"/>
    </row>
    <row r="34" spans="3:14" ht="13.5" thickBot="1" x14ac:dyDescent="0.25">
      <c r="C34" s="48" t="s">
        <v>52</v>
      </c>
      <c r="D34" s="86">
        <v>4634000</v>
      </c>
      <c r="E34" s="86">
        <v>4773000</v>
      </c>
      <c r="F34" s="86">
        <v>4916200</v>
      </c>
      <c r="G34" s="86">
        <v>5063700</v>
      </c>
      <c r="H34" s="96"/>
      <c r="I34" s="96"/>
      <c r="J34" s="46"/>
      <c r="K34" s="46"/>
      <c r="L34" s="46"/>
      <c r="M34" s="46"/>
      <c r="N34" s="38"/>
    </row>
    <row r="35" spans="3:14" ht="13.5" thickBot="1" x14ac:dyDescent="0.25">
      <c r="C35" s="18" t="s">
        <v>53</v>
      </c>
      <c r="D35" s="87">
        <v>328854625</v>
      </c>
      <c r="E35" s="87">
        <v>291423000</v>
      </c>
      <c r="F35" s="87">
        <v>274916200</v>
      </c>
      <c r="G35" s="87">
        <v>133413700</v>
      </c>
      <c r="H35" s="96"/>
      <c r="I35" s="96"/>
      <c r="J35" s="37"/>
      <c r="K35" s="38"/>
      <c r="L35" s="38"/>
      <c r="M35" s="38"/>
      <c r="N35" s="38"/>
    </row>
    <row r="36" spans="3:14" x14ac:dyDescent="0.2">
      <c r="H36" s="96"/>
      <c r="I36" s="96"/>
    </row>
    <row r="37" spans="3:14" x14ac:dyDescent="0.2">
      <c r="E37" s="55"/>
      <c r="F37" s="55"/>
      <c r="H37" s="96"/>
      <c r="I37" s="96"/>
    </row>
    <row r="38" spans="3:14" ht="13.5" thickBot="1" x14ac:dyDescent="0.25">
      <c r="E38" s="2" t="s">
        <v>129</v>
      </c>
    </row>
    <row r="39" spans="3:14" ht="15.75" thickBot="1" x14ac:dyDescent="0.3">
      <c r="C39" s="26" t="s">
        <v>0</v>
      </c>
      <c r="D39" s="24" t="s">
        <v>2</v>
      </c>
      <c r="E39" s="24" t="s">
        <v>3</v>
      </c>
      <c r="F39" s="24" t="s">
        <v>4</v>
      </c>
      <c r="G39" s="25" t="s">
        <v>128</v>
      </c>
      <c r="I39"/>
      <c r="J39"/>
      <c r="K39"/>
      <c r="L39"/>
      <c r="M39"/>
    </row>
    <row r="40" spans="3:14" ht="15" x14ac:dyDescent="0.25">
      <c r="C40" s="5" t="s">
        <v>54</v>
      </c>
      <c r="D40" s="28">
        <v>284220625</v>
      </c>
      <c r="E40" s="28">
        <v>256650000</v>
      </c>
      <c r="F40" s="28">
        <v>240000000</v>
      </c>
      <c r="G40" s="28">
        <v>98350000</v>
      </c>
      <c r="I40"/>
      <c r="J40"/>
      <c r="K40"/>
      <c r="L40"/>
      <c r="M40"/>
    </row>
    <row r="41" spans="3:14" ht="15" x14ac:dyDescent="0.25">
      <c r="C41" s="5" t="s">
        <v>55</v>
      </c>
      <c r="D41" s="16">
        <v>0</v>
      </c>
      <c r="E41" s="29">
        <v>0</v>
      </c>
      <c r="F41" s="16">
        <v>0</v>
      </c>
      <c r="G41" s="16">
        <v>0</v>
      </c>
      <c r="I41"/>
      <c r="J41" s="1"/>
      <c r="K41" s="1"/>
      <c r="L41" s="1"/>
      <c r="M41" s="1"/>
    </row>
    <row r="42" spans="3:14" ht="15" x14ac:dyDescent="0.25">
      <c r="C42" s="5" t="s">
        <v>56</v>
      </c>
      <c r="D42" s="11">
        <v>4634000</v>
      </c>
      <c r="E42" s="7">
        <v>4773000</v>
      </c>
      <c r="F42" s="11">
        <v>4916200</v>
      </c>
      <c r="G42" s="11">
        <v>5063700</v>
      </c>
      <c r="I42"/>
      <c r="J42" s="1"/>
      <c r="K42" s="1"/>
      <c r="L42" s="1"/>
      <c r="M42" s="1"/>
    </row>
    <row r="43" spans="3:14" ht="15" x14ac:dyDescent="0.25">
      <c r="C43" s="5" t="s">
        <v>57</v>
      </c>
      <c r="D43" s="16">
        <v>0</v>
      </c>
      <c r="E43" s="16">
        <v>0</v>
      </c>
      <c r="F43" s="16">
        <v>0</v>
      </c>
      <c r="G43" s="16">
        <v>0</v>
      </c>
      <c r="I43"/>
      <c r="J43" s="1"/>
      <c r="K43" s="1"/>
      <c r="L43" s="1"/>
      <c r="M43" s="1"/>
    </row>
    <row r="44" spans="3:14" ht="15" x14ac:dyDescent="0.25">
      <c r="C44" s="5" t="s">
        <v>58</v>
      </c>
      <c r="D44" s="16">
        <v>0</v>
      </c>
      <c r="E44" s="29">
        <v>0</v>
      </c>
      <c r="F44" s="16">
        <v>0</v>
      </c>
      <c r="G44" s="16">
        <v>0</v>
      </c>
      <c r="I44"/>
      <c r="J44" s="1"/>
      <c r="K44" s="1"/>
      <c r="L44" s="1"/>
      <c r="M44" s="1"/>
    </row>
    <row r="45" spans="3:14" ht="15" x14ac:dyDescent="0.25">
      <c r="C45" s="13" t="s">
        <v>59</v>
      </c>
      <c r="D45" s="21">
        <v>288854625</v>
      </c>
      <c r="E45" s="35">
        <v>261423000</v>
      </c>
      <c r="F45" s="21">
        <v>244916200</v>
      </c>
      <c r="G45" s="21">
        <v>103413700</v>
      </c>
      <c r="I45"/>
      <c r="J45" s="1"/>
      <c r="K45" s="1"/>
      <c r="L45" s="1"/>
      <c r="M45" s="1"/>
    </row>
    <row r="46" spans="3:14" ht="15" x14ac:dyDescent="0.25">
      <c r="C46" s="5" t="s">
        <v>60</v>
      </c>
      <c r="D46" s="11">
        <v>-8569125</v>
      </c>
      <c r="E46" s="11">
        <v>-28700000</v>
      </c>
      <c r="F46" s="11">
        <v>-44200000</v>
      </c>
      <c r="G46" s="11">
        <v>-15200000</v>
      </c>
      <c r="I46"/>
      <c r="J46" s="1"/>
      <c r="K46"/>
      <c r="L46" s="1"/>
      <c r="M46" s="1"/>
    </row>
    <row r="47" spans="3:14" ht="15" x14ac:dyDescent="0.25">
      <c r="C47" s="5" t="s">
        <v>61</v>
      </c>
      <c r="D47" s="11">
        <v>-24450000</v>
      </c>
      <c r="E47" s="29">
        <v>-127000000</v>
      </c>
      <c r="F47" s="29">
        <v>0</v>
      </c>
      <c r="G47" s="89">
        <v>0</v>
      </c>
      <c r="I47"/>
      <c r="J47" s="1"/>
      <c r="K47" s="1"/>
      <c r="L47"/>
      <c r="M47"/>
    </row>
    <row r="48" spans="3:14" ht="15" x14ac:dyDescent="0.25">
      <c r="C48" s="5" t="s">
        <v>62</v>
      </c>
      <c r="D48" s="11">
        <v>-1000000</v>
      </c>
      <c r="E48" s="88">
        <v>-1000000</v>
      </c>
      <c r="F48" s="93">
        <v>-3713775</v>
      </c>
      <c r="G48" s="93">
        <v>-6063700</v>
      </c>
      <c r="I48"/>
      <c r="J48" s="1"/>
      <c r="K48" s="1"/>
      <c r="L48" s="1"/>
      <c r="M48" s="1"/>
    </row>
    <row r="49" spans="3:13" ht="15" x14ac:dyDescent="0.25">
      <c r="C49" s="5" t="s">
        <v>63</v>
      </c>
      <c r="D49" s="16">
        <v>0</v>
      </c>
      <c r="E49" s="29">
        <v>0</v>
      </c>
      <c r="F49" s="16">
        <v>0</v>
      </c>
      <c r="G49" s="16">
        <v>0</v>
      </c>
      <c r="I49"/>
      <c r="J49" s="1"/>
      <c r="K49" s="1"/>
      <c r="L49" s="1"/>
      <c r="M49" s="1"/>
    </row>
    <row r="50" spans="3:13" ht="15" x14ac:dyDescent="0.25">
      <c r="C50" s="5" t="s">
        <v>64</v>
      </c>
      <c r="D50" s="16">
        <v>0</v>
      </c>
      <c r="E50" s="29">
        <v>0</v>
      </c>
      <c r="F50" s="16">
        <v>0</v>
      </c>
      <c r="G50" s="16">
        <v>0</v>
      </c>
      <c r="I50"/>
      <c r="J50" s="1"/>
      <c r="K50"/>
      <c r="L50"/>
      <c r="M50"/>
    </row>
    <row r="51" spans="3:13" ht="15" x14ac:dyDescent="0.25">
      <c r="C51" s="5" t="s">
        <v>65</v>
      </c>
      <c r="D51" s="16">
        <v>0</v>
      </c>
      <c r="E51" s="29">
        <v>0</v>
      </c>
      <c r="F51" s="16">
        <v>0</v>
      </c>
      <c r="G51" s="16">
        <v>0</v>
      </c>
      <c r="I51"/>
      <c r="J51" s="1"/>
      <c r="K51"/>
      <c r="L51"/>
      <c r="M51"/>
    </row>
    <row r="52" spans="3:13" ht="15" x14ac:dyDescent="0.25">
      <c r="C52" s="5" t="s">
        <v>66</v>
      </c>
      <c r="D52" s="11">
        <v>-249081500</v>
      </c>
      <c r="E52" s="11">
        <v>-99950000</v>
      </c>
      <c r="F52" s="11">
        <v>-194800000</v>
      </c>
      <c r="G52" s="11">
        <v>-82150000</v>
      </c>
      <c r="I52"/>
      <c r="J52" s="1"/>
      <c r="K52" s="1"/>
      <c r="L52" s="1"/>
      <c r="M52" s="1"/>
    </row>
    <row r="53" spans="3:13" x14ac:dyDescent="0.2">
      <c r="C53" s="13" t="s">
        <v>67</v>
      </c>
      <c r="D53" s="21">
        <v>-283100625</v>
      </c>
      <c r="E53" s="35">
        <v>-256650000</v>
      </c>
      <c r="F53" s="21">
        <v>-242713775</v>
      </c>
      <c r="G53" s="21">
        <v>-103413700</v>
      </c>
    </row>
    <row r="54" spans="3:13" x14ac:dyDescent="0.2">
      <c r="C54" s="5" t="s">
        <v>68</v>
      </c>
      <c r="D54" s="16">
        <v>40000000</v>
      </c>
      <c r="E54" s="29">
        <v>30000000</v>
      </c>
      <c r="F54" s="16">
        <v>30000000</v>
      </c>
      <c r="G54" s="16">
        <v>30000000</v>
      </c>
    </row>
    <row r="55" spans="3:13" x14ac:dyDescent="0.2">
      <c r="C55" s="5" t="s">
        <v>69</v>
      </c>
      <c r="D55" s="23">
        <v>-40000000</v>
      </c>
      <c r="E55" s="30">
        <v>-30000000</v>
      </c>
      <c r="F55" s="23">
        <v>-30000000</v>
      </c>
      <c r="G55" s="23">
        <v>-30000000</v>
      </c>
    </row>
    <row r="56" spans="3:13" x14ac:dyDescent="0.2">
      <c r="C56" s="5" t="s">
        <v>70</v>
      </c>
      <c r="D56" s="16">
        <v>7200000</v>
      </c>
      <c r="E56" s="29">
        <v>8200000</v>
      </c>
      <c r="F56" s="16">
        <v>9200000</v>
      </c>
      <c r="G56" s="16">
        <v>10200000</v>
      </c>
    </row>
    <row r="57" spans="3:13" x14ac:dyDescent="0.2">
      <c r="C57" s="5" t="s">
        <v>71</v>
      </c>
      <c r="D57" s="23">
        <v>-7200000</v>
      </c>
      <c r="E57" s="23">
        <v>-8200000</v>
      </c>
      <c r="F57" s="23">
        <v>-9200000</v>
      </c>
      <c r="G57" s="23">
        <v>-10200000</v>
      </c>
    </row>
    <row r="58" spans="3:13" x14ac:dyDescent="0.2">
      <c r="C58" s="8" t="s">
        <v>72</v>
      </c>
      <c r="D58" s="90">
        <v>0</v>
      </c>
      <c r="E58" s="91">
        <v>0</v>
      </c>
      <c r="F58" s="90">
        <v>0</v>
      </c>
      <c r="G58" s="90">
        <v>0</v>
      </c>
    </row>
    <row r="59" spans="3:13" x14ac:dyDescent="0.2">
      <c r="C59" s="5" t="s">
        <v>73</v>
      </c>
      <c r="D59" s="93">
        <v>-1120000</v>
      </c>
      <c r="E59" s="92">
        <v>0</v>
      </c>
      <c r="F59" s="93">
        <v>0</v>
      </c>
      <c r="G59" s="93">
        <v>0</v>
      </c>
    </row>
    <row r="60" spans="3:13" x14ac:dyDescent="0.2">
      <c r="C60" s="5" t="s">
        <v>74</v>
      </c>
      <c r="D60" s="93">
        <v>0</v>
      </c>
      <c r="E60" s="92">
        <v>0</v>
      </c>
      <c r="F60" s="93">
        <v>0</v>
      </c>
      <c r="G60" s="93">
        <v>0</v>
      </c>
    </row>
    <row r="61" spans="3:13" x14ac:dyDescent="0.2">
      <c r="C61" s="5" t="s">
        <v>75</v>
      </c>
      <c r="D61" s="94">
        <v>-4634000</v>
      </c>
      <c r="E61" s="95">
        <v>-4773000</v>
      </c>
      <c r="F61" s="94">
        <v>-2202425</v>
      </c>
      <c r="G61" s="93">
        <v>0</v>
      </c>
    </row>
    <row r="62" spans="3:13" x14ac:dyDescent="0.2">
      <c r="C62" s="5" t="s">
        <v>76</v>
      </c>
      <c r="D62" s="93">
        <v>0</v>
      </c>
      <c r="E62" s="92">
        <v>0</v>
      </c>
      <c r="F62" s="93">
        <v>0</v>
      </c>
      <c r="G62" s="93">
        <v>0</v>
      </c>
    </row>
    <row r="63" spans="3:13" x14ac:dyDescent="0.2">
      <c r="C63" s="13" t="s">
        <v>77</v>
      </c>
      <c r="D63" s="21">
        <v>-5754000</v>
      </c>
      <c r="E63" s="35">
        <v>-4773000</v>
      </c>
      <c r="F63" s="21">
        <v>-2202425</v>
      </c>
      <c r="G63" s="21">
        <v>0</v>
      </c>
    </row>
    <row r="64" spans="3:13" ht="13.5" thickBot="1" x14ac:dyDescent="0.25">
      <c r="C64" s="9" t="s">
        <v>78</v>
      </c>
      <c r="D64" s="36">
        <v>0</v>
      </c>
      <c r="E64" s="36">
        <v>0</v>
      </c>
      <c r="F64" s="36">
        <v>0</v>
      </c>
      <c r="G64" s="36">
        <v>0</v>
      </c>
    </row>
    <row r="73" spans="2:4" x14ac:dyDescent="0.2">
      <c r="B73" s="104"/>
      <c r="C73" s="105"/>
      <c r="D73" s="105"/>
    </row>
    <row r="74" spans="2:4" ht="15" x14ac:dyDescent="0.25">
      <c r="B74" s="106"/>
      <c r="C74" s="69"/>
      <c r="D74" s="100"/>
    </row>
    <row r="75" spans="2:4" ht="15" x14ac:dyDescent="0.25">
      <c r="B75" s="106"/>
      <c r="C75" s="69"/>
      <c r="D75" s="100"/>
    </row>
    <row r="76" spans="2:4" ht="15" x14ac:dyDescent="0.25">
      <c r="B76" s="106"/>
      <c r="C76" s="69"/>
      <c r="D76" s="100"/>
    </row>
    <row r="77" spans="2:4" ht="15" x14ac:dyDescent="0.25">
      <c r="B77" s="106"/>
      <c r="C77" s="69"/>
      <c r="D77" s="69"/>
    </row>
    <row r="78" spans="2:4" ht="15" x14ac:dyDescent="0.25">
      <c r="B78" s="106"/>
      <c r="C78" s="69"/>
      <c r="D78" s="107"/>
    </row>
    <row r="79" spans="2:4" ht="15" x14ac:dyDescent="0.25">
      <c r="B79" s="106"/>
      <c r="C79" s="69"/>
      <c r="D79" s="107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81"/>
  <sheetViews>
    <sheetView showGridLines="0" workbookViewId="0">
      <selection activeCell="C17" sqref="C17"/>
    </sheetView>
  </sheetViews>
  <sheetFormatPr baseColWidth="10" defaultColWidth="11.42578125" defaultRowHeight="12.75" x14ac:dyDescent="0.2"/>
  <cols>
    <col min="1" max="1" width="11.42578125" style="2"/>
    <col min="2" max="2" width="48.5703125" style="2" customWidth="1"/>
    <col min="3" max="6" width="13.5703125" style="2" bestFit="1" customWidth="1"/>
    <col min="7" max="7" width="11.42578125" style="2"/>
    <col min="8" max="8" width="54.140625" style="2" bestFit="1" customWidth="1"/>
    <col min="9" max="9" width="14" style="2" bestFit="1" customWidth="1"/>
    <col min="10" max="12" width="13.5703125" style="2" bestFit="1" customWidth="1"/>
    <col min="13" max="16384" width="11.42578125" style="2"/>
  </cols>
  <sheetData>
    <row r="1" spans="2:13" ht="13.5" thickBot="1" x14ac:dyDescent="0.25"/>
    <row r="2" spans="2:13" ht="13.5" thickBot="1" x14ac:dyDescent="0.25">
      <c r="B2" s="18" t="s">
        <v>0</v>
      </c>
      <c r="C2" s="24" t="s">
        <v>1</v>
      </c>
      <c r="D2" s="24" t="s">
        <v>2</v>
      </c>
      <c r="E2" s="24" t="s">
        <v>3</v>
      </c>
      <c r="F2" s="25" t="s">
        <v>4</v>
      </c>
      <c r="H2" s="39"/>
      <c r="I2" s="40"/>
      <c r="J2" s="40"/>
      <c r="K2" s="40"/>
      <c r="L2" s="40"/>
      <c r="M2" s="38"/>
    </row>
    <row r="3" spans="2:13" x14ac:dyDescent="0.2">
      <c r="B3" s="27" t="s">
        <v>6</v>
      </c>
      <c r="C3" s="16">
        <v>250000</v>
      </c>
      <c r="D3" s="16">
        <v>0</v>
      </c>
      <c r="E3" s="16">
        <v>0</v>
      </c>
      <c r="F3" s="16">
        <v>0</v>
      </c>
      <c r="H3" s="38"/>
      <c r="I3" s="37"/>
      <c r="J3" s="37"/>
      <c r="K3" s="37"/>
      <c r="L3" s="37"/>
      <c r="M3" s="38"/>
    </row>
    <row r="4" spans="2:13" x14ac:dyDescent="0.2">
      <c r="B4" s="27" t="s">
        <v>9</v>
      </c>
      <c r="C4" s="16">
        <v>2850000</v>
      </c>
      <c r="D4" s="16">
        <v>0</v>
      </c>
      <c r="E4" s="16">
        <v>0</v>
      </c>
      <c r="F4" s="16">
        <v>0</v>
      </c>
      <c r="H4" s="38"/>
      <c r="I4" s="41"/>
      <c r="J4" s="41"/>
      <c r="K4" s="41"/>
      <c r="L4" s="41"/>
      <c r="M4" s="38"/>
    </row>
    <row r="5" spans="2:13" x14ac:dyDescent="0.2">
      <c r="B5" s="48" t="s">
        <v>10</v>
      </c>
      <c r="C5" s="49">
        <v>4437500</v>
      </c>
      <c r="D5" s="49">
        <v>0</v>
      </c>
      <c r="E5" s="49">
        <v>0</v>
      </c>
      <c r="F5" s="49">
        <v>0</v>
      </c>
      <c r="H5" s="38"/>
      <c r="I5" s="37"/>
      <c r="J5" s="37"/>
      <c r="K5" s="37"/>
      <c r="L5" s="37"/>
      <c r="M5" s="38"/>
    </row>
    <row r="6" spans="2:13" x14ac:dyDescent="0.2">
      <c r="B6" s="27" t="s">
        <v>11</v>
      </c>
      <c r="C6" s="16">
        <v>4125000</v>
      </c>
      <c r="D6" s="16">
        <v>0</v>
      </c>
      <c r="E6" s="16">
        <v>0</v>
      </c>
      <c r="F6" s="16">
        <v>0</v>
      </c>
      <c r="H6" s="38"/>
      <c r="I6" s="41"/>
      <c r="J6" s="41"/>
      <c r="K6" s="41"/>
      <c r="L6" s="41"/>
      <c r="M6" s="38"/>
    </row>
    <row r="7" spans="2:13" x14ac:dyDescent="0.2">
      <c r="B7" s="27" t="s">
        <v>12</v>
      </c>
      <c r="C7" s="16">
        <v>8750000</v>
      </c>
      <c r="D7" s="16">
        <v>8750000</v>
      </c>
      <c r="E7" s="16">
        <v>0</v>
      </c>
      <c r="F7" s="16">
        <v>0</v>
      </c>
      <c r="H7" s="38"/>
      <c r="I7" s="41"/>
      <c r="J7" s="41"/>
      <c r="K7" s="41"/>
      <c r="L7" s="41"/>
      <c r="M7" s="38"/>
    </row>
    <row r="8" spans="2:13" x14ac:dyDescent="0.2">
      <c r="B8" s="48" t="s">
        <v>16</v>
      </c>
      <c r="C8" s="49">
        <v>2500000</v>
      </c>
      <c r="D8" s="49">
        <v>22500000</v>
      </c>
      <c r="E8" s="49">
        <v>81250000</v>
      </c>
      <c r="F8" s="49">
        <v>0</v>
      </c>
      <c r="H8" s="39"/>
      <c r="I8" s="42"/>
      <c r="J8" s="42"/>
      <c r="K8" s="42"/>
      <c r="L8" s="42"/>
      <c r="M8" s="38"/>
    </row>
    <row r="9" spans="2:13" x14ac:dyDescent="0.2">
      <c r="B9" s="27" t="s">
        <v>18</v>
      </c>
      <c r="C9" s="16">
        <v>34300000</v>
      </c>
      <c r="D9" s="16">
        <v>0</v>
      </c>
      <c r="E9" s="16"/>
      <c r="F9" s="29"/>
      <c r="H9" s="38"/>
      <c r="I9" s="37"/>
      <c r="J9" s="37"/>
      <c r="K9" s="37"/>
      <c r="L9" s="37"/>
      <c r="M9" s="38"/>
    </row>
    <row r="10" spans="2:13" x14ac:dyDescent="0.2">
      <c r="B10" s="27" t="s">
        <v>19</v>
      </c>
      <c r="C10" s="16">
        <v>3000000</v>
      </c>
      <c r="D10" s="16">
        <v>3000000</v>
      </c>
      <c r="E10" s="16">
        <v>3000000</v>
      </c>
      <c r="F10" s="16">
        <v>3000000</v>
      </c>
      <c r="H10" s="38"/>
      <c r="I10" s="37"/>
      <c r="J10" s="37"/>
      <c r="K10" s="37"/>
      <c r="L10" s="37"/>
      <c r="M10" s="38"/>
    </row>
    <row r="11" spans="2:13" x14ac:dyDescent="0.2">
      <c r="B11" s="48" t="s">
        <v>20</v>
      </c>
      <c r="C11" s="49">
        <v>114800000</v>
      </c>
      <c r="D11" s="49">
        <v>0</v>
      </c>
      <c r="E11" s="49">
        <v>0</v>
      </c>
      <c r="F11" s="49">
        <v>0</v>
      </c>
      <c r="H11" s="38"/>
      <c r="I11" s="37"/>
      <c r="J11" s="37"/>
      <c r="K11" s="41"/>
      <c r="L11" s="41"/>
      <c r="M11" s="38"/>
    </row>
    <row r="12" spans="2:13" x14ac:dyDescent="0.2">
      <c r="B12" s="50" t="s">
        <v>21</v>
      </c>
      <c r="C12" s="51">
        <v>15000000</v>
      </c>
      <c r="D12" s="51">
        <v>0</v>
      </c>
      <c r="E12" s="51">
        <v>0</v>
      </c>
      <c r="F12" s="51">
        <v>0</v>
      </c>
      <c r="H12" s="38"/>
      <c r="I12" s="41"/>
      <c r="J12" s="41"/>
      <c r="K12" s="41"/>
      <c r="L12" s="41"/>
      <c r="M12" s="38"/>
    </row>
    <row r="13" spans="2:13" ht="24.75" customHeight="1" x14ac:dyDescent="0.2">
      <c r="B13" s="47" t="s">
        <v>22</v>
      </c>
      <c r="C13" s="16">
        <v>2250000</v>
      </c>
      <c r="D13" s="16">
        <v>2250000</v>
      </c>
      <c r="E13" s="16">
        <v>2250000</v>
      </c>
      <c r="F13" s="16">
        <v>2250000</v>
      </c>
      <c r="H13" s="38"/>
      <c r="I13" s="41"/>
      <c r="J13" s="41"/>
      <c r="K13" s="41"/>
      <c r="L13" s="41"/>
      <c r="M13" s="38"/>
    </row>
    <row r="14" spans="2:13" x14ac:dyDescent="0.2">
      <c r="B14" s="48" t="s">
        <v>23</v>
      </c>
      <c r="C14" s="49">
        <v>500000</v>
      </c>
      <c r="D14" s="49">
        <v>0</v>
      </c>
      <c r="E14" s="49">
        <v>0</v>
      </c>
      <c r="F14" s="52">
        <v>0</v>
      </c>
      <c r="H14" s="38"/>
      <c r="I14" s="41"/>
      <c r="J14" s="41"/>
      <c r="K14" s="41"/>
      <c r="L14" s="41"/>
      <c r="M14" s="38"/>
    </row>
    <row r="15" spans="2:13" x14ac:dyDescent="0.2">
      <c r="B15" s="27" t="s">
        <v>24</v>
      </c>
      <c r="C15" s="16">
        <v>1000000</v>
      </c>
      <c r="D15" s="16">
        <v>1000000</v>
      </c>
      <c r="E15" s="16">
        <v>0</v>
      </c>
      <c r="F15" s="29">
        <v>0</v>
      </c>
      <c r="H15" s="38"/>
      <c r="I15" s="37"/>
      <c r="J15" s="37"/>
      <c r="K15" s="37"/>
      <c r="L15" s="37"/>
      <c r="M15" s="38"/>
    </row>
    <row r="16" spans="2:13" x14ac:dyDescent="0.2">
      <c r="B16" s="27" t="s">
        <v>25</v>
      </c>
      <c r="C16" s="16">
        <v>5000000</v>
      </c>
      <c r="D16" s="16">
        <v>0</v>
      </c>
      <c r="E16" s="16">
        <v>0</v>
      </c>
      <c r="F16" s="29"/>
      <c r="H16" s="39"/>
      <c r="I16" s="42"/>
      <c r="J16" s="42"/>
      <c r="K16" s="42"/>
      <c r="L16" s="42"/>
      <c r="M16" s="38"/>
    </row>
    <row r="17" spans="2:13" x14ac:dyDescent="0.2">
      <c r="B17" s="48" t="s">
        <v>26</v>
      </c>
      <c r="C17" s="49">
        <v>13750000</v>
      </c>
      <c r="D17" s="49">
        <v>0</v>
      </c>
      <c r="E17" s="49">
        <v>0</v>
      </c>
      <c r="F17" s="49">
        <v>0</v>
      </c>
      <c r="H17" s="38"/>
      <c r="I17" s="41"/>
      <c r="J17" s="41"/>
      <c r="K17" s="41"/>
      <c r="L17" s="41"/>
      <c r="M17" s="38"/>
    </row>
    <row r="18" spans="2:13" x14ac:dyDescent="0.2">
      <c r="B18" s="27" t="s">
        <v>27</v>
      </c>
      <c r="C18" s="16">
        <v>1000000</v>
      </c>
      <c r="D18" s="16">
        <v>1000000</v>
      </c>
      <c r="E18" s="16">
        <v>1000000</v>
      </c>
      <c r="F18" s="16">
        <v>1000000</v>
      </c>
      <c r="H18" s="38"/>
      <c r="I18" s="43"/>
      <c r="J18" s="43"/>
      <c r="K18" s="43"/>
      <c r="L18" s="43"/>
      <c r="M18" s="38"/>
    </row>
    <row r="19" spans="2:13" x14ac:dyDescent="0.2">
      <c r="B19" s="27" t="s">
        <v>29</v>
      </c>
      <c r="C19" s="16">
        <v>15000000</v>
      </c>
      <c r="D19" s="16">
        <v>0</v>
      </c>
      <c r="E19" s="16">
        <v>0</v>
      </c>
      <c r="F19" s="16">
        <v>0</v>
      </c>
      <c r="H19" s="38"/>
      <c r="I19" s="41"/>
      <c r="J19" s="41"/>
      <c r="K19" s="41"/>
      <c r="L19" s="41"/>
      <c r="M19" s="38"/>
    </row>
    <row r="20" spans="2:13" x14ac:dyDescent="0.2">
      <c r="B20" s="48" t="s">
        <v>30</v>
      </c>
      <c r="C20" s="49">
        <v>9000000</v>
      </c>
      <c r="D20" s="49">
        <v>0</v>
      </c>
      <c r="E20" s="49">
        <v>0</v>
      </c>
      <c r="F20" s="49">
        <v>0</v>
      </c>
      <c r="H20" s="38"/>
      <c r="I20" s="43"/>
      <c r="J20" s="44"/>
      <c r="K20" s="44"/>
      <c r="L20" s="44"/>
      <c r="M20" s="38"/>
    </row>
    <row r="21" spans="2:13" x14ac:dyDescent="0.2">
      <c r="B21" s="50" t="s">
        <v>31</v>
      </c>
      <c r="C21" s="51">
        <v>3081250</v>
      </c>
      <c r="D21" s="51">
        <v>0</v>
      </c>
      <c r="E21" s="51">
        <v>0</v>
      </c>
      <c r="F21" s="51">
        <v>0</v>
      </c>
      <c r="H21" s="39"/>
      <c r="I21" s="45"/>
      <c r="J21" s="45"/>
      <c r="K21" s="45"/>
      <c r="L21" s="45"/>
      <c r="M21" s="38"/>
    </row>
    <row r="22" spans="2:13" x14ac:dyDescent="0.2">
      <c r="B22" s="27" t="s">
        <v>32</v>
      </c>
      <c r="C22" s="16">
        <v>3125000</v>
      </c>
      <c r="D22" s="16">
        <v>0</v>
      </c>
      <c r="E22" s="16">
        <v>0</v>
      </c>
      <c r="F22" s="16">
        <v>0</v>
      </c>
      <c r="H22" s="38"/>
      <c r="I22" s="37"/>
      <c r="J22" s="41"/>
      <c r="K22" s="41"/>
      <c r="L22" s="41"/>
      <c r="M22" s="38"/>
    </row>
    <row r="23" spans="2:13" x14ac:dyDescent="0.2">
      <c r="B23" s="48" t="s">
        <v>33</v>
      </c>
      <c r="C23" s="49">
        <v>500000</v>
      </c>
      <c r="D23" s="49">
        <v>500000</v>
      </c>
      <c r="E23" s="49">
        <v>500000</v>
      </c>
      <c r="F23" s="49">
        <v>500000</v>
      </c>
      <c r="H23" s="38"/>
      <c r="I23" s="41"/>
      <c r="J23" s="41"/>
      <c r="K23" s="41"/>
      <c r="L23" s="41"/>
      <c r="M23" s="38"/>
    </row>
    <row r="24" spans="2:13" x14ac:dyDescent="0.2">
      <c r="B24" s="27" t="s">
        <v>34</v>
      </c>
      <c r="C24" s="16">
        <v>2000000</v>
      </c>
      <c r="D24" s="16">
        <v>0</v>
      </c>
      <c r="E24" s="16">
        <v>0</v>
      </c>
      <c r="F24" s="16">
        <v>0</v>
      </c>
      <c r="H24" s="38"/>
      <c r="I24" s="43"/>
      <c r="J24" s="43"/>
      <c r="K24" s="43"/>
      <c r="L24" s="43"/>
      <c r="M24" s="38"/>
    </row>
    <row r="25" spans="2:13" x14ac:dyDescent="0.2">
      <c r="B25" s="27" t="s">
        <v>36</v>
      </c>
      <c r="C25" s="16">
        <v>1000000</v>
      </c>
      <c r="D25" s="16">
        <v>0</v>
      </c>
      <c r="E25" s="16">
        <v>0</v>
      </c>
      <c r="F25" s="16">
        <v>0</v>
      </c>
      <c r="H25" s="38"/>
      <c r="I25" s="41"/>
      <c r="J25" s="41"/>
      <c r="K25" s="41"/>
      <c r="L25" s="41"/>
      <c r="M25" s="38"/>
    </row>
    <row r="26" spans="2:13" x14ac:dyDescent="0.2">
      <c r="B26" s="48" t="s">
        <v>38</v>
      </c>
      <c r="C26" s="49">
        <v>64500000</v>
      </c>
      <c r="D26" s="49">
        <v>59470000</v>
      </c>
      <c r="E26" s="49">
        <v>0</v>
      </c>
      <c r="F26" s="49">
        <v>0</v>
      </c>
      <c r="H26" s="39"/>
      <c r="I26" s="42"/>
      <c r="J26" s="42"/>
      <c r="K26" s="42"/>
      <c r="L26" s="42"/>
      <c r="M26" s="38"/>
    </row>
    <row r="27" spans="2:13" x14ac:dyDescent="0.2">
      <c r="B27" s="27" t="s">
        <v>39</v>
      </c>
      <c r="C27" s="16">
        <v>1875000</v>
      </c>
      <c r="D27" s="16">
        <v>0</v>
      </c>
      <c r="E27" s="16">
        <v>0</v>
      </c>
      <c r="F27" s="16">
        <v>0</v>
      </c>
      <c r="H27" s="39"/>
      <c r="I27" s="46"/>
      <c r="J27" s="46"/>
      <c r="K27" s="46"/>
      <c r="L27" s="46"/>
      <c r="M27" s="38"/>
    </row>
    <row r="28" spans="2:13" x14ac:dyDescent="0.2">
      <c r="B28" s="27" t="s">
        <v>40</v>
      </c>
      <c r="C28" s="16">
        <v>45900000</v>
      </c>
      <c r="D28" s="16">
        <v>0</v>
      </c>
      <c r="E28" s="16">
        <v>0</v>
      </c>
      <c r="F28" s="16">
        <v>0</v>
      </c>
      <c r="H28" s="38"/>
      <c r="I28" s="37"/>
      <c r="J28" s="38"/>
      <c r="K28" s="38"/>
      <c r="L28" s="38"/>
      <c r="M28" s="38"/>
    </row>
    <row r="29" spans="2:13" x14ac:dyDescent="0.2">
      <c r="B29" s="48" t="s">
        <v>42</v>
      </c>
      <c r="C29" s="49">
        <v>30000000</v>
      </c>
      <c r="D29" s="49">
        <v>30000000</v>
      </c>
      <c r="E29" s="49">
        <v>30000000</v>
      </c>
      <c r="F29" s="49">
        <v>30000000</v>
      </c>
      <c r="H29" s="38"/>
      <c r="I29" s="37"/>
      <c r="J29" s="37"/>
      <c r="K29" s="37"/>
      <c r="L29" s="37"/>
      <c r="M29" s="38"/>
    </row>
    <row r="30" spans="2:13" x14ac:dyDescent="0.2">
      <c r="B30" s="27" t="s">
        <v>43</v>
      </c>
      <c r="C30" s="16">
        <v>375000</v>
      </c>
      <c r="D30" s="16">
        <v>0</v>
      </c>
      <c r="E30" s="16">
        <v>0</v>
      </c>
      <c r="F30" s="16">
        <v>0</v>
      </c>
      <c r="H30" s="38"/>
      <c r="I30" s="37"/>
      <c r="J30" s="38"/>
      <c r="K30" s="38"/>
      <c r="L30" s="38"/>
      <c r="M30" s="38"/>
    </row>
    <row r="31" spans="2:13" x14ac:dyDescent="0.2">
      <c r="B31" s="27" t="s">
        <v>45</v>
      </c>
      <c r="C31" s="16">
        <v>10187500</v>
      </c>
      <c r="D31" s="16">
        <v>0</v>
      </c>
      <c r="E31" s="16">
        <v>0</v>
      </c>
      <c r="F31" s="16">
        <v>0</v>
      </c>
      <c r="H31" s="38"/>
      <c r="I31" s="37"/>
      <c r="J31" s="38"/>
      <c r="K31" s="38"/>
      <c r="L31" s="38"/>
      <c r="M31" s="38"/>
    </row>
    <row r="32" spans="2:13" x14ac:dyDescent="0.2">
      <c r="B32" s="48" t="s">
        <v>46</v>
      </c>
      <c r="C32" s="49">
        <v>393750</v>
      </c>
      <c r="D32" s="49">
        <v>0</v>
      </c>
      <c r="E32" s="49">
        <v>0</v>
      </c>
      <c r="F32" s="49">
        <v>0</v>
      </c>
    </row>
    <row r="33" spans="2:6" x14ac:dyDescent="0.2">
      <c r="B33" s="27" t="s">
        <v>47</v>
      </c>
      <c r="C33" s="16">
        <v>460000</v>
      </c>
      <c r="D33" s="16">
        <v>400000</v>
      </c>
      <c r="E33" s="16">
        <v>0</v>
      </c>
      <c r="F33" s="16">
        <v>0</v>
      </c>
    </row>
    <row r="34" spans="2:6" x14ac:dyDescent="0.2">
      <c r="B34" s="27" t="s">
        <v>48</v>
      </c>
      <c r="C34" s="16">
        <v>800000</v>
      </c>
      <c r="D34" s="16">
        <v>600000</v>
      </c>
      <c r="E34" s="16">
        <v>0</v>
      </c>
      <c r="F34" s="16">
        <v>0</v>
      </c>
    </row>
    <row r="35" spans="2:6" x14ac:dyDescent="0.2">
      <c r="B35" s="48" t="s">
        <v>49</v>
      </c>
      <c r="C35" s="49">
        <v>600000</v>
      </c>
      <c r="D35" s="49">
        <v>0</v>
      </c>
      <c r="E35" s="49">
        <v>0</v>
      </c>
      <c r="F35" s="49">
        <v>0</v>
      </c>
    </row>
    <row r="36" spans="2:6" x14ac:dyDescent="0.2">
      <c r="B36" s="27" t="s">
        <v>50</v>
      </c>
      <c r="C36" s="16">
        <v>2600000</v>
      </c>
      <c r="D36" s="16">
        <v>0</v>
      </c>
      <c r="E36" s="16">
        <v>0</v>
      </c>
      <c r="F36" s="16">
        <v>0</v>
      </c>
    </row>
    <row r="37" spans="2:6" x14ac:dyDescent="0.2">
      <c r="B37" s="27" t="s">
        <v>51</v>
      </c>
      <c r="C37" s="16">
        <v>6500000</v>
      </c>
      <c r="D37" s="16">
        <v>0</v>
      </c>
      <c r="E37" s="16">
        <v>0</v>
      </c>
      <c r="F37" s="16">
        <v>0</v>
      </c>
    </row>
    <row r="38" spans="2:6" x14ac:dyDescent="0.2">
      <c r="B38" s="48" t="s">
        <v>52</v>
      </c>
      <c r="C38" s="49">
        <v>5122000</v>
      </c>
      <c r="D38" s="49">
        <v>5122000</v>
      </c>
      <c r="E38" s="49">
        <v>5122000</v>
      </c>
      <c r="F38" s="49">
        <v>5122000</v>
      </c>
    </row>
    <row r="39" spans="2:6" x14ac:dyDescent="0.2">
      <c r="B39" s="27" t="s">
        <v>5</v>
      </c>
      <c r="C39" s="16">
        <v>0</v>
      </c>
      <c r="D39" s="16">
        <v>0</v>
      </c>
      <c r="E39" s="16">
        <v>4375000</v>
      </c>
      <c r="F39" s="16">
        <v>0</v>
      </c>
    </row>
    <row r="40" spans="2:6" x14ac:dyDescent="0.2">
      <c r="B40" s="27" t="s">
        <v>7</v>
      </c>
      <c r="C40" s="16">
        <v>0</v>
      </c>
      <c r="D40" s="16">
        <v>0</v>
      </c>
      <c r="E40" s="16">
        <v>4000000</v>
      </c>
      <c r="F40" s="16">
        <v>0</v>
      </c>
    </row>
    <row r="41" spans="2:6" x14ac:dyDescent="0.2">
      <c r="B41" s="67" t="s">
        <v>8</v>
      </c>
      <c r="C41" s="68">
        <v>0</v>
      </c>
      <c r="D41" s="68">
        <v>0</v>
      </c>
      <c r="E41" s="68">
        <v>20000000</v>
      </c>
      <c r="F41" s="68">
        <v>23750000</v>
      </c>
    </row>
    <row r="42" spans="2:6" x14ac:dyDescent="0.2">
      <c r="B42" s="27" t="s">
        <v>13</v>
      </c>
      <c r="C42" s="16">
        <v>0</v>
      </c>
      <c r="D42" s="16">
        <v>0</v>
      </c>
      <c r="E42" s="16">
        <v>0</v>
      </c>
      <c r="F42" s="29">
        <v>1500000</v>
      </c>
    </row>
    <row r="43" spans="2:6" x14ac:dyDescent="0.2">
      <c r="B43" s="27" t="s">
        <v>14</v>
      </c>
      <c r="C43" s="16">
        <v>33000000</v>
      </c>
      <c r="D43" s="16">
        <v>0</v>
      </c>
      <c r="E43" s="16">
        <v>0</v>
      </c>
      <c r="F43" s="16">
        <v>0</v>
      </c>
    </row>
    <row r="44" spans="2:6" x14ac:dyDescent="0.2">
      <c r="B44" s="48" t="s">
        <v>15</v>
      </c>
      <c r="C44" s="49">
        <v>0</v>
      </c>
      <c r="D44" s="49">
        <v>1850000</v>
      </c>
      <c r="E44" s="49">
        <v>0</v>
      </c>
      <c r="F44" s="49">
        <v>0</v>
      </c>
    </row>
    <row r="45" spans="2:6" x14ac:dyDescent="0.2">
      <c r="B45" s="27" t="s">
        <v>17</v>
      </c>
      <c r="C45" s="16">
        <v>0</v>
      </c>
      <c r="D45" s="16">
        <v>0</v>
      </c>
      <c r="E45" s="16">
        <v>11000000</v>
      </c>
      <c r="F45" s="29">
        <v>11000000</v>
      </c>
    </row>
    <row r="46" spans="2:6" x14ac:dyDescent="0.2">
      <c r="B46" s="27" t="s">
        <v>28</v>
      </c>
      <c r="C46" s="16">
        <v>0</v>
      </c>
      <c r="D46" s="16">
        <v>0</v>
      </c>
      <c r="E46" s="16">
        <v>750000</v>
      </c>
      <c r="F46" s="16">
        <v>0</v>
      </c>
    </row>
    <row r="47" spans="2:6" x14ac:dyDescent="0.2">
      <c r="B47" s="48" t="s">
        <v>35</v>
      </c>
      <c r="C47" s="49">
        <v>0</v>
      </c>
      <c r="D47" s="49">
        <v>1500000</v>
      </c>
      <c r="E47" s="49">
        <v>0</v>
      </c>
      <c r="F47" s="49">
        <v>0</v>
      </c>
    </row>
    <row r="48" spans="2:6" x14ac:dyDescent="0.2">
      <c r="B48" s="27" t="s">
        <v>37</v>
      </c>
      <c r="C48" s="16">
        <v>0</v>
      </c>
      <c r="D48" s="16">
        <v>29625000</v>
      </c>
      <c r="E48" s="16">
        <v>0</v>
      </c>
      <c r="F48" s="16">
        <v>0</v>
      </c>
    </row>
    <row r="49" spans="2:12" x14ac:dyDescent="0.2">
      <c r="B49" s="27" t="s">
        <v>41</v>
      </c>
      <c r="C49" s="16">
        <v>0</v>
      </c>
      <c r="D49" s="16">
        <v>0</v>
      </c>
      <c r="E49" s="16">
        <v>2000000</v>
      </c>
      <c r="F49" s="16">
        <v>0</v>
      </c>
    </row>
    <row r="50" spans="2:12" x14ac:dyDescent="0.2">
      <c r="B50" s="27" t="s">
        <v>44</v>
      </c>
      <c r="C50" s="16">
        <v>0</v>
      </c>
      <c r="D50" s="16">
        <v>1400000</v>
      </c>
      <c r="E50" s="16">
        <v>1412500</v>
      </c>
      <c r="F50" s="16">
        <v>0</v>
      </c>
    </row>
    <row r="51" spans="2:12" ht="13.5" thickBot="1" x14ac:dyDescent="0.25">
      <c r="B51" s="27" t="s">
        <v>126</v>
      </c>
      <c r="C51" s="16">
        <v>0</v>
      </c>
      <c r="D51" s="16">
        <v>1000000</v>
      </c>
      <c r="E51" s="16">
        <v>1000000</v>
      </c>
      <c r="F51" s="29">
        <v>1375000</v>
      </c>
    </row>
    <row r="52" spans="2:12" ht="13.5" thickBot="1" x14ac:dyDescent="0.25">
      <c r="B52" s="18" t="s">
        <v>53</v>
      </c>
      <c r="C52" s="19">
        <f>+SUM(C3:C51)</f>
        <v>449532000</v>
      </c>
      <c r="D52" s="19">
        <f t="shared" ref="D52:E52" si="0">+SUM(D3:D51)</f>
        <v>169967000</v>
      </c>
      <c r="E52" s="19">
        <f t="shared" si="0"/>
        <v>167659500</v>
      </c>
      <c r="F52" s="19">
        <f>+SUM(F3:F51)</f>
        <v>79497000</v>
      </c>
    </row>
    <row r="55" spans="2:12" ht="13.5" thickBot="1" x14ac:dyDescent="0.25"/>
    <row r="56" spans="2:12" ht="15.75" thickBot="1" x14ac:dyDescent="0.3">
      <c r="B56" s="26" t="s">
        <v>0</v>
      </c>
      <c r="C56" s="24" t="s">
        <v>1</v>
      </c>
      <c r="D56" s="25" t="s">
        <v>2</v>
      </c>
      <c r="E56" s="24" t="s">
        <v>3</v>
      </c>
      <c r="F56" s="24" t="s">
        <v>4</v>
      </c>
      <c r="H56" t="s">
        <v>127</v>
      </c>
      <c r="I56" t="s">
        <v>1</v>
      </c>
      <c r="J56" t="s">
        <v>2</v>
      </c>
      <c r="K56" t="s">
        <v>3</v>
      </c>
      <c r="L56" t="s">
        <v>4</v>
      </c>
    </row>
    <row r="57" spans="2:12" ht="15" x14ac:dyDescent="0.25">
      <c r="B57" s="5" t="s">
        <v>54</v>
      </c>
      <c r="C57" s="28">
        <v>414410000</v>
      </c>
      <c r="D57" s="6">
        <v>134845000</v>
      </c>
      <c r="E57" s="28">
        <v>132537500</v>
      </c>
      <c r="F57" s="7">
        <v>44375000</v>
      </c>
      <c r="H57"/>
      <c r="I57"/>
      <c r="J57"/>
      <c r="K57"/>
      <c r="L57"/>
    </row>
    <row r="58" spans="2:12" ht="15" x14ac:dyDescent="0.25">
      <c r="B58" s="5" t="s">
        <v>55</v>
      </c>
      <c r="C58" s="16">
        <v>0</v>
      </c>
      <c r="D58" s="29">
        <v>0</v>
      </c>
      <c r="E58" s="16">
        <v>0</v>
      </c>
      <c r="F58" s="16">
        <v>0</v>
      </c>
      <c r="H58" t="s">
        <v>54</v>
      </c>
      <c r="I58" s="1">
        <v>414410000</v>
      </c>
      <c r="J58" s="1">
        <v>134845000</v>
      </c>
      <c r="K58" s="1">
        <v>132537500</v>
      </c>
      <c r="L58" s="1">
        <v>44375000</v>
      </c>
    </row>
    <row r="59" spans="2:12" ht="15" x14ac:dyDescent="0.25">
      <c r="B59" s="5" t="s">
        <v>56</v>
      </c>
      <c r="C59" s="11">
        <v>5122000</v>
      </c>
      <c r="D59" s="7">
        <v>5122000</v>
      </c>
      <c r="E59" s="11">
        <v>5122000</v>
      </c>
      <c r="F59" s="11">
        <v>5122000</v>
      </c>
      <c r="H59" t="s">
        <v>56</v>
      </c>
      <c r="I59" s="1">
        <v>5122000</v>
      </c>
      <c r="J59" s="1">
        <v>5122000</v>
      </c>
      <c r="K59" s="1">
        <v>5122000</v>
      </c>
      <c r="L59" s="1">
        <v>5122000</v>
      </c>
    </row>
    <row r="60" spans="2:12" ht="15" x14ac:dyDescent="0.25">
      <c r="B60" s="5" t="s">
        <v>57</v>
      </c>
      <c r="C60" s="16">
        <v>0</v>
      </c>
      <c r="D60" s="29">
        <v>0</v>
      </c>
      <c r="E60" s="16">
        <v>0</v>
      </c>
      <c r="F60" s="16">
        <v>0</v>
      </c>
      <c r="H60" t="s">
        <v>57</v>
      </c>
      <c r="I60" s="1">
        <v>30000000</v>
      </c>
      <c r="J60" s="1">
        <v>30000000</v>
      </c>
      <c r="K60" s="1">
        <v>30000000</v>
      </c>
      <c r="L60" s="1">
        <v>30000000</v>
      </c>
    </row>
    <row r="61" spans="2:12" ht="15" x14ac:dyDescent="0.25">
      <c r="B61" s="5" t="s">
        <v>58</v>
      </c>
      <c r="C61" s="16">
        <v>0</v>
      </c>
      <c r="D61" s="29">
        <v>0</v>
      </c>
      <c r="E61" s="16">
        <v>0</v>
      </c>
      <c r="F61" s="16">
        <v>0</v>
      </c>
      <c r="H61" t="s">
        <v>59</v>
      </c>
      <c r="I61" s="1">
        <v>449532000</v>
      </c>
      <c r="J61" s="1">
        <v>169967000</v>
      </c>
      <c r="K61" s="1">
        <v>167659500</v>
      </c>
      <c r="L61" s="1">
        <v>79497000</v>
      </c>
    </row>
    <row r="62" spans="2:12" ht="15" x14ac:dyDescent="0.25">
      <c r="B62" s="13" t="s">
        <v>59</v>
      </c>
      <c r="C62" s="21">
        <f>SUM(C57:C61)</f>
        <v>419532000</v>
      </c>
      <c r="D62" s="35">
        <f>SUM(D57:D61)</f>
        <v>139967000</v>
      </c>
      <c r="E62" s="21">
        <f>SUM(E57:E61)</f>
        <v>137659500</v>
      </c>
      <c r="F62" s="21">
        <f>SUM(F57:F61)</f>
        <v>49497000</v>
      </c>
      <c r="H62" t="s">
        <v>60</v>
      </c>
      <c r="I62" s="1">
        <v>-29222000</v>
      </c>
      <c r="J62" s="1">
        <v>-14575000</v>
      </c>
      <c r="K62" s="1">
        <v>-23107500</v>
      </c>
      <c r="L62" s="1">
        <v>-6675000</v>
      </c>
    </row>
    <row r="63" spans="2:12" ht="15" x14ac:dyDescent="0.25">
      <c r="B63" s="5" t="s">
        <v>60</v>
      </c>
      <c r="C63" s="11">
        <v>-29222000</v>
      </c>
      <c r="D63" s="7">
        <v>-14575000</v>
      </c>
      <c r="E63" s="11">
        <v>-23107500</v>
      </c>
      <c r="F63" s="11">
        <v>-6675000</v>
      </c>
      <c r="H63" t="s">
        <v>61</v>
      </c>
      <c r="I63" s="1">
        <v>-23465000</v>
      </c>
      <c r="J63">
        <v>0</v>
      </c>
      <c r="K63" s="1">
        <v>-1750000</v>
      </c>
      <c r="L63" s="1">
        <v>-7000000</v>
      </c>
    </row>
    <row r="64" spans="2:12" ht="15" x14ac:dyDescent="0.25">
      <c r="B64" s="5" t="s">
        <v>61</v>
      </c>
      <c r="C64" s="11">
        <v>-23465000</v>
      </c>
      <c r="D64" s="7">
        <v>0</v>
      </c>
      <c r="E64" s="11">
        <v>-1750000</v>
      </c>
      <c r="F64" s="11">
        <v>-7000000</v>
      </c>
      <c r="H64" t="s">
        <v>62</v>
      </c>
      <c r="I64" s="1">
        <v>-8200000</v>
      </c>
      <c r="J64" s="1">
        <v>-1000000</v>
      </c>
      <c r="K64">
        <v>0</v>
      </c>
      <c r="L64">
        <v>0</v>
      </c>
    </row>
    <row r="65" spans="2:12" ht="15" x14ac:dyDescent="0.25">
      <c r="B65" s="5" t="s">
        <v>62</v>
      </c>
      <c r="C65" s="11">
        <v>-8200000</v>
      </c>
      <c r="D65" s="7">
        <v>-1000000</v>
      </c>
      <c r="E65" s="16">
        <v>0</v>
      </c>
      <c r="F65" s="16">
        <v>0</v>
      </c>
      <c r="H65" t="s">
        <v>66</v>
      </c>
      <c r="I65" s="1">
        <v>-379508000</v>
      </c>
      <c r="J65" s="1">
        <v>-149270000</v>
      </c>
      <c r="K65" s="1">
        <v>-137680000</v>
      </c>
      <c r="L65" s="1">
        <v>-60700000</v>
      </c>
    </row>
    <row r="66" spans="2:12" ht="15" x14ac:dyDescent="0.25">
      <c r="B66" s="5" t="s">
        <v>63</v>
      </c>
      <c r="C66" s="16">
        <v>0</v>
      </c>
      <c r="D66" s="29">
        <v>0</v>
      </c>
      <c r="E66" s="16">
        <v>0</v>
      </c>
      <c r="F66" s="16">
        <v>0</v>
      </c>
      <c r="H66" t="s">
        <v>67</v>
      </c>
      <c r="I66" s="1">
        <v>-440395000</v>
      </c>
      <c r="J66" s="1">
        <v>-164845000</v>
      </c>
      <c r="K66" s="1">
        <v>-162537500</v>
      </c>
      <c r="L66" s="1">
        <v>-74375000</v>
      </c>
    </row>
    <row r="67" spans="2:12" ht="15" x14ac:dyDescent="0.25">
      <c r="B67" s="5" t="s">
        <v>64</v>
      </c>
      <c r="C67" s="16">
        <v>0</v>
      </c>
      <c r="D67" s="29">
        <v>0</v>
      </c>
      <c r="E67" s="16">
        <v>0</v>
      </c>
      <c r="F67" s="16">
        <v>0</v>
      </c>
      <c r="H67" t="s">
        <v>73</v>
      </c>
      <c r="I67" s="1">
        <v>-2515000</v>
      </c>
      <c r="J67">
        <v>0</v>
      </c>
      <c r="K67">
        <v>0</v>
      </c>
      <c r="L67">
        <v>0</v>
      </c>
    </row>
    <row r="68" spans="2:12" ht="15" x14ac:dyDescent="0.25">
      <c r="B68" s="5" t="s">
        <v>65</v>
      </c>
      <c r="C68" s="16">
        <v>0</v>
      </c>
      <c r="D68" s="29">
        <v>0</v>
      </c>
      <c r="E68" s="16">
        <v>0</v>
      </c>
      <c r="F68" s="16">
        <v>0</v>
      </c>
      <c r="H68" t="s">
        <v>77</v>
      </c>
      <c r="I68" s="1">
        <v>-2515000</v>
      </c>
      <c r="J68">
        <v>0</v>
      </c>
      <c r="K68">
        <v>0</v>
      </c>
      <c r="L68">
        <v>0</v>
      </c>
    </row>
    <row r="69" spans="2:12" ht="15" x14ac:dyDescent="0.25">
      <c r="B69" s="5" t="s">
        <v>66</v>
      </c>
      <c r="C69" s="11">
        <f>-379508000+30000000</f>
        <v>-349508000</v>
      </c>
      <c r="D69" s="7">
        <f>-149270000+30000000</f>
        <v>-119270000</v>
      </c>
      <c r="E69" s="11">
        <f>-137680000+30000000</f>
        <v>-107680000</v>
      </c>
      <c r="F69" s="11">
        <f>-60700000+30000000</f>
        <v>-30700000</v>
      </c>
      <c r="H69" t="s">
        <v>78</v>
      </c>
      <c r="I69" s="1">
        <v>6622000</v>
      </c>
      <c r="J69" s="1">
        <v>5122000</v>
      </c>
      <c r="K69" s="1">
        <v>5122000</v>
      </c>
      <c r="L69" s="1">
        <v>5122000</v>
      </c>
    </row>
    <row r="70" spans="2:12" x14ac:dyDescent="0.2">
      <c r="B70" s="13" t="s">
        <v>67</v>
      </c>
      <c r="C70" s="21">
        <f>SUM(C63:C69)</f>
        <v>-410395000</v>
      </c>
      <c r="D70" s="35">
        <f t="shared" ref="D70:F70" si="1">SUM(D63:D69)</f>
        <v>-134845000</v>
      </c>
      <c r="E70" s="21">
        <f t="shared" si="1"/>
        <v>-132537500</v>
      </c>
      <c r="F70" s="21">
        <f t="shared" si="1"/>
        <v>-44375000</v>
      </c>
    </row>
    <row r="71" spans="2:12" x14ac:dyDescent="0.2">
      <c r="B71" s="5" t="s">
        <v>68</v>
      </c>
      <c r="C71" s="16">
        <v>30000000</v>
      </c>
      <c r="D71" s="29">
        <v>30000000</v>
      </c>
      <c r="E71" s="16">
        <v>30000000</v>
      </c>
      <c r="F71" s="16">
        <v>30000000</v>
      </c>
    </row>
    <row r="72" spans="2:12" x14ac:dyDescent="0.2">
      <c r="B72" s="5" t="s">
        <v>69</v>
      </c>
      <c r="C72" s="23">
        <v>-30000000</v>
      </c>
      <c r="D72" s="30">
        <v>-30000000</v>
      </c>
      <c r="E72" s="23">
        <v>-30000000</v>
      </c>
      <c r="F72" s="23">
        <v>-30000000</v>
      </c>
    </row>
    <row r="73" spans="2:12" x14ac:dyDescent="0.2">
      <c r="B73" s="5" t="s">
        <v>70</v>
      </c>
      <c r="C73" s="16">
        <v>7000000</v>
      </c>
      <c r="D73" s="29">
        <v>7000000</v>
      </c>
      <c r="E73" s="16">
        <v>7000000</v>
      </c>
      <c r="F73" s="16">
        <v>7000000</v>
      </c>
    </row>
    <row r="74" spans="2:12" x14ac:dyDescent="0.2">
      <c r="B74" s="5" t="s">
        <v>71</v>
      </c>
      <c r="C74" s="23">
        <v>-7000000</v>
      </c>
      <c r="D74" s="31">
        <v>-7000000</v>
      </c>
      <c r="E74" s="32">
        <v>-7000000</v>
      </c>
      <c r="F74" s="32">
        <v>-7000000</v>
      </c>
    </row>
    <row r="75" spans="2:12" x14ac:dyDescent="0.2">
      <c r="B75" s="8" t="s">
        <v>72</v>
      </c>
      <c r="C75" s="33">
        <v>0</v>
      </c>
      <c r="D75" s="34">
        <v>0</v>
      </c>
      <c r="E75" s="33">
        <v>0</v>
      </c>
      <c r="F75" s="33">
        <v>0</v>
      </c>
    </row>
    <row r="76" spans="2:12" x14ac:dyDescent="0.2">
      <c r="B76" s="5" t="s">
        <v>73</v>
      </c>
      <c r="C76" s="11">
        <v>-2515000</v>
      </c>
      <c r="D76" s="29">
        <v>0</v>
      </c>
      <c r="E76" s="16">
        <v>0</v>
      </c>
      <c r="F76" s="16">
        <v>0</v>
      </c>
    </row>
    <row r="77" spans="2:12" x14ac:dyDescent="0.2">
      <c r="B77" s="5" t="s">
        <v>74</v>
      </c>
      <c r="C77" s="16">
        <v>0</v>
      </c>
      <c r="D77" s="29">
        <v>0</v>
      </c>
      <c r="E77" s="16">
        <v>0</v>
      </c>
      <c r="F77" s="16">
        <v>0</v>
      </c>
    </row>
    <row r="78" spans="2:12" x14ac:dyDescent="0.2">
      <c r="B78" s="5" t="s">
        <v>75</v>
      </c>
      <c r="C78" s="23">
        <v>-6622000</v>
      </c>
      <c r="D78" s="30">
        <v>-5122000</v>
      </c>
      <c r="E78" s="23">
        <v>-5122000</v>
      </c>
      <c r="F78" s="23">
        <v>-5122000</v>
      </c>
    </row>
    <row r="79" spans="2:12" x14ac:dyDescent="0.2">
      <c r="B79" s="5" t="s">
        <v>76</v>
      </c>
      <c r="C79" s="16">
        <v>0</v>
      </c>
      <c r="D79" s="29">
        <v>0</v>
      </c>
      <c r="E79" s="16">
        <v>0</v>
      </c>
      <c r="F79" s="16">
        <v>0</v>
      </c>
    </row>
    <row r="80" spans="2:12" x14ac:dyDescent="0.2">
      <c r="B80" s="13" t="s">
        <v>77</v>
      </c>
      <c r="C80" s="21">
        <f>SUM(C76:C79)</f>
        <v>-9137000</v>
      </c>
      <c r="D80" s="35">
        <f t="shared" ref="D80:F80" si="2">SUM(D76:D79)</f>
        <v>-5122000</v>
      </c>
      <c r="E80" s="21">
        <f t="shared" si="2"/>
        <v>-5122000</v>
      </c>
      <c r="F80" s="21">
        <f t="shared" si="2"/>
        <v>-5122000</v>
      </c>
    </row>
    <row r="81" spans="2:6" ht="13.5" thickBot="1" x14ac:dyDescent="0.25">
      <c r="B81" s="9" t="s">
        <v>78</v>
      </c>
      <c r="C81" s="36">
        <f>C62+C70+C75+C80</f>
        <v>0</v>
      </c>
      <c r="D81" s="36">
        <f>D62+D70+D75+D80</f>
        <v>0</v>
      </c>
      <c r="E81" s="36">
        <f t="shared" ref="E81:F81" si="3">E62+E70+E75+E80</f>
        <v>0</v>
      </c>
      <c r="F81" s="36">
        <f t="shared" si="3"/>
        <v>0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4b562644-c26c-4861-ad3e-8a93d023bd2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1DCAD39A1C154E80550D3C7FAF7DD5" ma:contentTypeVersion="12" ma:contentTypeDescription="Create a new document." ma:contentTypeScope="" ma:versionID="53d72b89e6e9e47755de0f60e96e68d5">
  <xsd:schema xmlns:xsd="http://www.w3.org/2001/XMLSchema" xmlns:xs="http://www.w3.org/2001/XMLSchema" xmlns:p="http://schemas.microsoft.com/office/2006/metadata/properties" xmlns:ns2="4b562644-c26c-4861-ad3e-8a93d023bd2f" xmlns:ns3="16454810-9ab3-46d9-964f-3f1e27bbc4ad" targetNamespace="http://schemas.microsoft.com/office/2006/metadata/properties" ma:root="true" ma:fieldsID="f51518a9cdc0bd2e373087ad7ea51531" ns2:_="" ns3:_="">
    <xsd:import namespace="4b562644-c26c-4861-ad3e-8a93d023bd2f"/>
    <xsd:import namespace="16454810-9ab3-46d9-964f-3f1e27bbc4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562644-c26c-4861-ad3e-8a93d023bd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_Flow_SignoffStatus" ma:index="19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454810-9ab3-46d9-964f-3f1e27bbc4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783B87-6664-4E26-9BD4-8D9D1DA20528}">
  <ds:schemaRefs>
    <ds:schemaRef ds:uri="http://schemas.microsoft.com/office/2006/documentManagement/types"/>
    <ds:schemaRef ds:uri="db19264a-c9fa-4f3f-9de0-1427e5fa9099"/>
    <ds:schemaRef ds:uri="e6d35dc3-16b2-4cb9-bd3e-8004bc3e2e92"/>
    <ds:schemaRef ds:uri="http://www.w3.org/XML/1998/namespace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elements/1.1/"/>
    <ds:schemaRef ds:uri="4b562644-c26c-4861-ad3e-8a93d023bd2f"/>
  </ds:schemaRefs>
</ds:datastoreItem>
</file>

<file path=customXml/itemProps2.xml><?xml version="1.0" encoding="utf-8"?>
<ds:datastoreItem xmlns:ds="http://schemas.openxmlformats.org/officeDocument/2006/customXml" ds:itemID="{9A9A31E5-170E-4A86-A14E-098E710CD6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562644-c26c-4861-ad3e-8a93d023bd2f"/>
    <ds:schemaRef ds:uri="16454810-9ab3-46d9-964f-3f1e27bbc4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DAA728-1C76-44F5-B57C-D0182997E5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Navngitte områder</vt:lpstr>
      </vt:variant>
      <vt:variant>
        <vt:i4>3</vt:i4>
      </vt:variant>
    </vt:vector>
  </HeadingPairs>
  <TitlesOfParts>
    <vt:vector size="8" baseType="lpstr">
      <vt:lpstr>Driftsoversikter 22-25</vt:lpstr>
      <vt:lpstr>Bevilgende oversikt drift 22-25</vt:lpstr>
      <vt:lpstr>Investeringsoversikt 2020-2025</vt:lpstr>
      <vt:lpstr>Invest-oversikt  2021-2024</vt:lpstr>
      <vt:lpstr>Investeringsoversikter 20-23</vt:lpstr>
      <vt:lpstr>'Bevilgende oversikt drift 22-25'!Utskriftsområde</vt:lpstr>
      <vt:lpstr>'Driftsoversikter 22-25'!Utskriftsområde</vt:lpstr>
      <vt:lpstr>'Investeringsoversikt 2020-2025'!Utskriftsområde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tore.kristian.antonsen@senja.kommune.no</dc:creator>
  <cp:lastModifiedBy>Tore Kristian Antonsen</cp:lastModifiedBy>
  <cp:lastPrinted>2022-01-23T10:39:04Z</cp:lastPrinted>
  <dcterms:created xsi:type="dcterms:W3CDTF">2019-11-11T20:44:47Z</dcterms:created>
  <dcterms:modified xsi:type="dcterms:W3CDTF">2022-01-23T10:51:16Z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0x010100151DCAD39A1C154E80550D3C7FAF7DD5</vt:lpwstr>
  </property>
</Properties>
</file>